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sig" sheetId="1" r:id="rId1"/>
    <sheet name="TSIG CORRIGE-cas reel" sheetId="2" r:id="rId2"/>
    <sheet name="tsig non corrigé cas réel" sheetId="3" r:id="rId3"/>
    <sheet name="comparaison" sheetId="4" r:id="rId4"/>
  </sheets>
  <definedNames/>
  <calcPr fullCalcOnLoad="1"/>
</workbook>
</file>

<file path=xl/sharedStrings.xml><?xml version="1.0" encoding="utf-8"?>
<sst xmlns="http://schemas.openxmlformats.org/spreadsheetml/2006/main" count="331" uniqueCount="65">
  <si>
    <t>Exercice N-1</t>
  </si>
  <si>
    <t>Exercice N</t>
  </si>
  <si>
    <t>+</t>
  </si>
  <si>
    <t>Ventes de marchandises</t>
  </si>
  <si>
    <t>-</t>
  </si>
  <si>
    <t>Coûts d'achat des marchandises vendues</t>
  </si>
  <si>
    <t>=</t>
  </si>
  <si>
    <t>Valeur ajoutée</t>
  </si>
  <si>
    <t>Production de l'exercice</t>
  </si>
  <si>
    <t>Marge commerciale</t>
  </si>
  <si>
    <t>Excédent brut  d'exploitation</t>
  </si>
  <si>
    <t>Reprises sur charges et transferts de charges</t>
  </si>
  <si>
    <t>Autres produits (d'exploitation)</t>
  </si>
  <si>
    <t>Dotations aux amortissements et aux provisions</t>
  </si>
  <si>
    <t>Autres charges (d'exploitation)</t>
  </si>
  <si>
    <t>Charges de personnel</t>
  </si>
  <si>
    <t>Impôts, taxes et versements assimilés</t>
  </si>
  <si>
    <t>Subventions d'exploitation</t>
  </si>
  <si>
    <t>Consommation de l'exercice en provenance de tiers</t>
  </si>
  <si>
    <t>Production immobilisé</t>
  </si>
  <si>
    <t>Production stockée</t>
  </si>
  <si>
    <t>Production vendue</t>
  </si>
  <si>
    <t>Résultat d'exploitation</t>
  </si>
  <si>
    <t>Produits financiers</t>
  </si>
  <si>
    <t>Charges financières</t>
  </si>
  <si>
    <t>Résultat financier</t>
  </si>
  <si>
    <t>Quote-parts de résultat sur opérations faites en commun (net)</t>
  </si>
  <si>
    <t>Résultat courant avant impôts</t>
  </si>
  <si>
    <t>Produits exceptionnels</t>
  </si>
  <si>
    <t>Charges exceptionnelles</t>
  </si>
  <si>
    <t>Résultat exceptionnel</t>
  </si>
  <si>
    <t>Participation des salariés</t>
  </si>
  <si>
    <t>Impôt sur les bénéfices</t>
  </si>
  <si>
    <t>Résultat de l'exercice</t>
  </si>
  <si>
    <t>Produits des cessions d'éléments d'actifs</t>
  </si>
  <si>
    <t>Valeur comptable des éléments cédés</t>
  </si>
  <si>
    <t>Plus et moins values des éléments d'actifs cédés</t>
  </si>
  <si>
    <t>SOLDES INTERMEDIAIRES DE GESTION</t>
  </si>
  <si>
    <t>Achats de matières et autres approvisionnement</t>
  </si>
  <si>
    <t>+ ou-</t>
  </si>
  <si>
    <t>Variation de stocks de matières premières</t>
  </si>
  <si>
    <t>Autres achats et charges externes</t>
  </si>
  <si>
    <t>Loyers de crédit bail</t>
  </si>
  <si>
    <t>Frais de personnel intérimaire</t>
  </si>
  <si>
    <t>Frais de sous traitance (frais de personnel)</t>
  </si>
  <si>
    <t>Marge commerciale (1)</t>
  </si>
  <si>
    <t>Production de l'exercice (2)</t>
  </si>
  <si>
    <t>Consommation de l'exercice en provenance de tiers (3)</t>
  </si>
  <si>
    <t>Excédent brut  d'exploitation (5)</t>
  </si>
  <si>
    <t>Valeur ajoutée (4) = (1+2-3)</t>
  </si>
  <si>
    <t>Dotations aux provisions</t>
  </si>
  <si>
    <t>Dotations aux amortissements</t>
  </si>
  <si>
    <t>Partie du capital du loyer du crédit bail</t>
  </si>
  <si>
    <t>+ ou -</t>
  </si>
  <si>
    <t>Quote part de résultat sur opérations faites en commun</t>
  </si>
  <si>
    <t>Charges financières autres qu'intérêts</t>
  </si>
  <si>
    <t>Intérêts</t>
  </si>
  <si>
    <t>frais financiers du loyer du credit bail</t>
  </si>
  <si>
    <t>Résultat d'exploitation (7)</t>
  </si>
  <si>
    <t>Résultat Economique avant impôt (8)</t>
  </si>
  <si>
    <t>Résultat courant (9)</t>
  </si>
  <si>
    <t>Résultat exceptionnel (10)</t>
  </si>
  <si>
    <t>Résultat de l'exercice (11)</t>
  </si>
  <si>
    <t>corrigé</t>
  </si>
  <si>
    <t>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</si>
</sst>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0" fontId="0" fillId="0" borderId="8" xfId="0" applyFont="1" applyFill="1" applyBorder="1" applyAlignment="1">
      <alignment/>
    </xf>
    <xf numFmtId="0" fontId="0" fillId="0" borderId="15" xfId="0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D14" sqref="D14"/>
    </sheetView>
  </sheetViews>
  <sheetFormatPr defaultColWidth="11.421875" defaultRowHeight="12.75"/>
  <cols>
    <col min="1" max="1" width="5.00390625" style="0" customWidth="1"/>
    <col min="2" max="2" width="11.421875" style="2" customWidth="1"/>
    <col min="8" max="8" width="14.140625" style="0" customWidth="1"/>
  </cols>
  <sheetData>
    <row r="1" spans="2:9" ht="16.5" customHeight="1">
      <c r="B1" s="53" t="s">
        <v>37</v>
      </c>
      <c r="C1" s="53"/>
      <c r="D1" s="53"/>
      <c r="E1" s="53"/>
      <c r="F1" s="53"/>
      <c r="G1" s="53"/>
      <c r="H1" s="4" t="s">
        <v>0</v>
      </c>
      <c r="I1" s="7" t="s">
        <v>1</v>
      </c>
    </row>
    <row r="2" spans="8:9" ht="12.75">
      <c r="H2" s="3"/>
      <c r="I2" s="8"/>
    </row>
    <row r="3" spans="1:9" ht="15.75" customHeight="1">
      <c r="A3" s="19"/>
      <c r="B3" s="17" t="s">
        <v>2</v>
      </c>
      <c r="C3" s="13" t="s">
        <v>3</v>
      </c>
      <c r="D3" s="13"/>
      <c r="E3" s="13"/>
      <c r="F3" s="13"/>
      <c r="G3" s="13"/>
      <c r="H3" s="14"/>
      <c r="I3" s="14"/>
    </row>
    <row r="4" spans="1:9" ht="15.75" customHeight="1">
      <c r="A4" s="19"/>
      <c r="B4" s="18" t="s">
        <v>4</v>
      </c>
      <c r="C4" s="12" t="s">
        <v>5</v>
      </c>
      <c r="H4" s="3"/>
      <c r="I4" s="8"/>
    </row>
    <row r="5" spans="1:9" ht="15.75" customHeight="1">
      <c r="A5" s="19"/>
      <c r="B5" s="18" t="s">
        <v>6</v>
      </c>
      <c r="C5" s="15" t="s">
        <v>9</v>
      </c>
      <c r="D5" s="6"/>
      <c r="E5" s="6"/>
      <c r="F5" s="6"/>
      <c r="G5" s="6"/>
      <c r="H5" s="5"/>
      <c r="I5" s="9"/>
    </row>
    <row r="6" spans="1:9" ht="15.75" customHeight="1">
      <c r="A6" s="19"/>
      <c r="B6" s="18" t="s">
        <v>2</v>
      </c>
      <c r="C6" s="12" t="s">
        <v>21</v>
      </c>
      <c r="H6" s="3"/>
      <c r="I6" s="8"/>
    </row>
    <row r="7" spans="1:9" ht="15.75" customHeight="1">
      <c r="A7" s="19"/>
      <c r="B7" s="18" t="s">
        <v>2</v>
      </c>
      <c r="C7" s="12" t="s">
        <v>20</v>
      </c>
      <c r="H7" s="3"/>
      <c r="I7" s="8"/>
    </row>
    <row r="8" spans="1:9" ht="15.75" customHeight="1">
      <c r="A8" s="19"/>
      <c r="B8" s="18" t="s">
        <v>2</v>
      </c>
      <c r="C8" s="12" t="s">
        <v>19</v>
      </c>
      <c r="H8" s="3"/>
      <c r="I8" s="8"/>
    </row>
    <row r="9" spans="1:9" ht="15.75" customHeight="1">
      <c r="A9" s="19"/>
      <c r="B9" s="18" t="s">
        <v>6</v>
      </c>
      <c r="C9" s="15" t="s">
        <v>8</v>
      </c>
      <c r="D9" s="6"/>
      <c r="E9" s="6"/>
      <c r="F9" s="6"/>
      <c r="G9" s="6"/>
      <c r="H9" s="5"/>
      <c r="I9" s="9"/>
    </row>
    <row r="10" spans="1:9" ht="15.75" customHeight="1">
      <c r="A10" s="19"/>
      <c r="B10" s="18" t="s">
        <v>2</v>
      </c>
      <c r="C10" s="12" t="s">
        <v>9</v>
      </c>
      <c r="H10" s="3"/>
      <c r="I10" s="8"/>
    </row>
    <row r="11" spans="1:9" ht="15.75" customHeight="1">
      <c r="A11" s="19"/>
      <c r="B11" s="18" t="s">
        <v>2</v>
      </c>
      <c r="C11" s="12" t="s">
        <v>8</v>
      </c>
      <c r="H11" s="3"/>
      <c r="I11" s="8"/>
    </row>
    <row r="12" spans="1:9" ht="15.75" customHeight="1">
      <c r="A12" s="19"/>
      <c r="B12" s="18" t="s">
        <v>4</v>
      </c>
      <c r="C12" s="12" t="s">
        <v>18</v>
      </c>
      <c r="H12" s="3"/>
      <c r="I12" s="8"/>
    </row>
    <row r="13" spans="1:9" ht="15.75" customHeight="1">
      <c r="A13" s="19"/>
      <c r="B13" s="18" t="s">
        <v>6</v>
      </c>
      <c r="C13" s="16" t="s">
        <v>7</v>
      </c>
      <c r="H13" s="3"/>
      <c r="I13" s="8"/>
    </row>
    <row r="14" spans="1:9" ht="15.75" customHeight="1">
      <c r="A14" s="19"/>
      <c r="B14" s="18" t="s">
        <v>2</v>
      </c>
      <c r="C14" s="12" t="s">
        <v>7</v>
      </c>
      <c r="H14" s="3"/>
      <c r="I14" s="8"/>
    </row>
    <row r="15" spans="1:9" ht="15.75" customHeight="1">
      <c r="A15" s="19"/>
      <c r="B15" s="18" t="s">
        <v>2</v>
      </c>
      <c r="C15" s="12" t="s">
        <v>17</v>
      </c>
      <c r="H15" s="3"/>
      <c r="I15" s="8"/>
    </row>
    <row r="16" spans="1:9" ht="15.75" customHeight="1">
      <c r="A16" s="19"/>
      <c r="B16" s="18" t="s">
        <v>4</v>
      </c>
      <c r="C16" s="12" t="s">
        <v>16</v>
      </c>
      <c r="H16" s="3"/>
      <c r="I16" s="8"/>
    </row>
    <row r="17" spans="1:9" ht="15.75" customHeight="1">
      <c r="A17" s="19"/>
      <c r="B17" s="18" t="s">
        <v>4</v>
      </c>
      <c r="C17" s="12" t="s">
        <v>15</v>
      </c>
      <c r="H17" s="3"/>
      <c r="I17" s="8"/>
    </row>
    <row r="18" spans="1:9" ht="15.75" customHeight="1">
      <c r="A18" s="19"/>
      <c r="B18" s="26" t="s">
        <v>6</v>
      </c>
      <c r="C18" s="15" t="s">
        <v>10</v>
      </c>
      <c r="D18" s="6"/>
      <c r="E18" s="6"/>
      <c r="F18" s="6"/>
      <c r="G18" s="6"/>
      <c r="H18" s="5"/>
      <c r="I18" s="9"/>
    </row>
    <row r="19" spans="2:9" ht="15.75" customHeight="1">
      <c r="B19" s="22" t="s">
        <v>2</v>
      </c>
      <c r="C19" s="21" t="s">
        <v>10</v>
      </c>
      <c r="G19" s="24"/>
      <c r="H19" s="14"/>
      <c r="I19" s="24"/>
    </row>
    <row r="20" spans="2:9" ht="15.75" customHeight="1">
      <c r="B20" s="23" t="s">
        <v>2</v>
      </c>
      <c r="C20" s="20" t="s">
        <v>11</v>
      </c>
      <c r="G20" s="19"/>
      <c r="H20" s="8"/>
      <c r="I20" s="19"/>
    </row>
    <row r="21" spans="2:9" ht="15.75" customHeight="1">
      <c r="B21" s="23" t="s">
        <v>2</v>
      </c>
      <c r="C21" s="20" t="s">
        <v>12</v>
      </c>
      <c r="G21" s="19"/>
      <c r="H21" s="8"/>
      <c r="I21" s="19"/>
    </row>
    <row r="22" spans="2:9" ht="15.75" customHeight="1">
      <c r="B22" s="23" t="s">
        <v>4</v>
      </c>
      <c r="C22" s="20" t="s">
        <v>13</v>
      </c>
      <c r="G22" s="19"/>
      <c r="H22" s="8"/>
      <c r="I22" s="19"/>
    </row>
    <row r="23" spans="2:9" ht="15.75" customHeight="1">
      <c r="B23" s="23" t="s">
        <v>4</v>
      </c>
      <c r="C23" s="20" t="s">
        <v>14</v>
      </c>
      <c r="G23" s="19"/>
      <c r="H23" s="8"/>
      <c r="I23" s="19"/>
    </row>
    <row r="24" spans="2:9" ht="15.75" customHeight="1">
      <c r="B24" s="26" t="s">
        <v>6</v>
      </c>
      <c r="C24" s="27" t="s">
        <v>22</v>
      </c>
      <c r="D24" s="6"/>
      <c r="E24" s="6"/>
      <c r="F24" s="6"/>
      <c r="G24" s="28"/>
      <c r="H24" s="9"/>
      <c r="I24" s="28"/>
    </row>
    <row r="25" spans="2:9" ht="15.75" customHeight="1">
      <c r="B25" s="23" t="s">
        <v>2</v>
      </c>
      <c r="C25" s="20" t="s">
        <v>23</v>
      </c>
      <c r="G25" s="19"/>
      <c r="H25" s="8"/>
      <c r="I25" s="19"/>
    </row>
    <row r="26" spans="2:9" ht="15.75" customHeight="1">
      <c r="B26" s="23" t="s">
        <v>4</v>
      </c>
      <c r="C26" s="20" t="s">
        <v>24</v>
      </c>
      <c r="G26" s="19"/>
      <c r="H26" s="8"/>
      <c r="I26" s="19"/>
    </row>
    <row r="27" spans="2:9" ht="15.75" customHeight="1">
      <c r="B27" s="26" t="s">
        <v>6</v>
      </c>
      <c r="C27" s="29" t="s">
        <v>25</v>
      </c>
      <c r="D27" s="6"/>
      <c r="E27" s="6"/>
      <c r="F27" s="6"/>
      <c r="G27" s="28"/>
      <c r="H27" s="9"/>
      <c r="I27" s="28"/>
    </row>
    <row r="28" spans="2:9" ht="15.75" customHeight="1">
      <c r="B28" s="23" t="s">
        <v>2</v>
      </c>
      <c r="C28" s="20" t="s">
        <v>22</v>
      </c>
      <c r="G28" s="19"/>
      <c r="H28" s="8"/>
      <c r="I28" s="19"/>
    </row>
    <row r="29" spans="2:9" ht="15.75" customHeight="1">
      <c r="B29" s="23" t="s">
        <v>2</v>
      </c>
      <c r="C29" s="20" t="s">
        <v>25</v>
      </c>
      <c r="G29" s="19"/>
      <c r="H29" s="8"/>
      <c r="I29" s="19"/>
    </row>
    <row r="30" spans="2:9" ht="15.75" customHeight="1">
      <c r="B30" s="23" t="s">
        <v>2</v>
      </c>
      <c r="C30" s="20" t="s">
        <v>26</v>
      </c>
      <c r="G30" s="19"/>
      <c r="H30" s="8"/>
      <c r="I30" s="19"/>
    </row>
    <row r="31" spans="2:9" ht="15.75" customHeight="1">
      <c r="B31" s="26" t="s">
        <v>6</v>
      </c>
      <c r="C31" s="27" t="s">
        <v>27</v>
      </c>
      <c r="D31" s="6"/>
      <c r="E31" s="6"/>
      <c r="F31" s="6"/>
      <c r="G31" s="28"/>
      <c r="H31" s="9"/>
      <c r="I31" s="28"/>
    </row>
    <row r="32" spans="2:9" ht="15.75" customHeight="1">
      <c r="B32" s="23" t="s">
        <v>2</v>
      </c>
      <c r="C32" s="20" t="s">
        <v>28</v>
      </c>
      <c r="G32" s="19"/>
      <c r="H32" s="8"/>
      <c r="I32" s="19"/>
    </row>
    <row r="33" spans="2:9" ht="15.75" customHeight="1">
      <c r="B33" s="23" t="s">
        <v>4</v>
      </c>
      <c r="C33" s="20" t="s">
        <v>29</v>
      </c>
      <c r="G33" s="19"/>
      <c r="H33" s="8"/>
      <c r="I33" s="19"/>
    </row>
    <row r="34" spans="2:9" ht="15.75" customHeight="1">
      <c r="B34" s="26" t="s">
        <v>6</v>
      </c>
      <c r="C34" s="27" t="s">
        <v>30</v>
      </c>
      <c r="D34" s="6"/>
      <c r="E34" s="6"/>
      <c r="F34" s="6"/>
      <c r="G34" s="28"/>
      <c r="H34" s="9"/>
      <c r="I34" s="28"/>
    </row>
    <row r="35" spans="2:9" ht="15.75" customHeight="1">
      <c r="B35" s="30" t="s">
        <v>2</v>
      </c>
      <c r="C35" s="20" t="s">
        <v>27</v>
      </c>
      <c r="H35" s="14"/>
      <c r="I35" s="14"/>
    </row>
    <row r="36" spans="2:9" ht="15.75" customHeight="1">
      <c r="B36" s="31" t="s">
        <v>2</v>
      </c>
      <c r="C36" s="20" t="s">
        <v>30</v>
      </c>
      <c r="H36" s="8"/>
      <c r="I36" s="8"/>
    </row>
    <row r="37" spans="2:9" ht="15.75" customHeight="1">
      <c r="B37" s="31" t="s">
        <v>4</v>
      </c>
      <c r="C37" s="20" t="s">
        <v>31</v>
      </c>
      <c r="H37" s="8"/>
      <c r="I37" s="8"/>
    </row>
    <row r="38" spans="2:9" ht="15.75" customHeight="1">
      <c r="B38" s="32" t="s">
        <v>4</v>
      </c>
      <c r="C38" s="33" t="s">
        <v>32</v>
      </c>
      <c r="D38" s="10"/>
      <c r="E38" s="10"/>
      <c r="F38" s="10"/>
      <c r="G38" s="10"/>
      <c r="H38" s="11"/>
      <c r="I38" s="11"/>
    </row>
    <row r="39" spans="2:9" ht="15.75" customHeight="1">
      <c r="B39" s="34" t="s">
        <v>6</v>
      </c>
      <c r="C39" s="27" t="s">
        <v>33</v>
      </c>
      <c r="D39" s="6"/>
      <c r="E39" s="6"/>
      <c r="F39" s="6"/>
      <c r="G39" s="6"/>
      <c r="H39" s="9"/>
      <c r="I39" s="9"/>
    </row>
    <row r="40" spans="2:9" ht="15.75" customHeight="1">
      <c r="B40" s="31" t="s">
        <v>2</v>
      </c>
      <c r="C40" s="20" t="s">
        <v>34</v>
      </c>
      <c r="H40" s="8"/>
      <c r="I40" s="8"/>
    </row>
    <row r="41" spans="2:9" ht="15.75" customHeight="1">
      <c r="B41" s="31" t="s">
        <v>4</v>
      </c>
      <c r="C41" s="20" t="s">
        <v>35</v>
      </c>
      <c r="H41" s="8"/>
      <c r="I41" s="8"/>
    </row>
    <row r="42" spans="2:9" ht="15.75" customHeight="1">
      <c r="B42" s="32" t="s">
        <v>6</v>
      </c>
      <c r="C42" s="25" t="s">
        <v>36</v>
      </c>
      <c r="D42" s="10"/>
      <c r="E42" s="10"/>
      <c r="F42" s="10"/>
      <c r="G42" s="10"/>
      <c r="H42" s="11"/>
      <c r="I42" s="11"/>
    </row>
  </sheetData>
  <mergeCells count="1">
    <mergeCell ref="B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5"/>
  <sheetViews>
    <sheetView tabSelected="1" workbookViewId="0" topLeftCell="A15">
      <selection activeCell="G26" sqref="G26:G31"/>
    </sheetView>
  </sheetViews>
  <sheetFormatPr defaultColWidth="11.421875" defaultRowHeight="12.75"/>
  <cols>
    <col min="7" max="7" width="11.421875" style="46" customWidth="1"/>
  </cols>
  <sheetData>
    <row r="3" spans="1:7" ht="12.75">
      <c r="A3" s="53" t="s">
        <v>37</v>
      </c>
      <c r="B3" s="53"/>
      <c r="C3" s="53"/>
      <c r="D3" s="53"/>
      <c r="E3" s="53"/>
      <c r="F3" s="53"/>
      <c r="G3" s="40" t="s">
        <v>64</v>
      </c>
    </row>
    <row r="4" spans="1:7" ht="12.75">
      <c r="A4" s="2"/>
      <c r="G4" s="41"/>
    </row>
    <row r="5" spans="1:7" ht="12.75">
      <c r="A5" s="17" t="s">
        <v>2</v>
      </c>
      <c r="B5" s="13" t="s">
        <v>3</v>
      </c>
      <c r="C5" s="13"/>
      <c r="D5" s="13"/>
      <c r="E5" s="13"/>
      <c r="F5" s="13"/>
      <c r="G5" s="42"/>
    </row>
    <row r="6" spans="1:7" ht="12.75">
      <c r="A6" s="18" t="s">
        <v>4</v>
      </c>
      <c r="B6" s="12" t="s">
        <v>5</v>
      </c>
      <c r="G6" s="41"/>
    </row>
    <row r="7" spans="1:7" ht="12.75">
      <c r="A7" s="18" t="s">
        <v>6</v>
      </c>
      <c r="B7" s="15" t="s">
        <v>45</v>
      </c>
      <c r="C7" s="6"/>
      <c r="D7" s="6"/>
      <c r="E7" s="6"/>
      <c r="F7" s="6"/>
      <c r="G7" s="47"/>
    </row>
    <row r="8" spans="1:7" ht="12.75">
      <c r="A8" s="18" t="s">
        <v>2</v>
      </c>
      <c r="B8" s="12" t="s">
        <v>21</v>
      </c>
      <c r="G8" s="42">
        <v>67652480</v>
      </c>
    </row>
    <row r="9" spans="1:7" ht="12.75">
      <c r="A9" s="18" t="s">
        <v>2</v>
      </c>
      <c r="B9" s="12" t="s">
        <v>20</v>
      </c>
      <c r="G9" s="41">
        <v>511553</v>
      </c>
    </row>
    <row r="10" spans="1:7" ht="12.75">
      <c r="A10" s="18" t="s">
        <v>2</v>
      </c>
      <c r="B10" s="12" t="s">
        <v>19</v>
      </c>
      <c r="G10" s="41"/>
    </row>
    <row r="11" spans="1:7" ht="12.75">
      <c r="A11" s="18" t="s">
        <v>6</v>
      </c>
      <c r="B11" s="15" t="s">
        <v>46</v>
      </c>
      <c r="C11" s="6"/>
      <c r="D11" s="6"/>
      <c r="E11" s="6"/>
      <c r="F11" s="6"/>
      <c r="G11" s="47">
        <f>G8+G9+G10</f>
        <v>68164033</v>
      </c>
    </row>
    <row r="12" spans="1:7" ht="12.75">
      <c r="A12" s="18"/>
      <c r="B12" s="35" t="s">
        <v>38</v>
      </c>
      <c r="G12" s="41">
        <v>13895553</v>
      </c>
    </row>
    <row r="13" spans="1:7" ht="12.75">
      <c r="A13" s="36" t="s">
        <v>39</v>
      </c>
      <c r="B13" s="35" t="s">
        <v>40</v>
      </c>
      <c r="G13" s="41">
        <v>-1503593</v>
      </c>
    </row>
    <row r="14" spans="1:7" ht="12.75">
      <c r="A14" s="36" t="s">
        <v>2</v>
      </c>
      <c r="B14" s="35" t="s">
        <v>41</v>
      </c>
      <c r="G14" s="41">
        <v>22003373</v>
      </c>
    </row>
    <row r="15" spans="1:7" ht="12.75">
      <c r="A15" s="36" t="s">
        <v>4</v>
      </c>
      <c r="B15" s="35" t="s">
        <v>42</v>
      </c>
      <c r="G15" s="41">
        <v>324300</v>
      </c>
    </row>
    <row r="16" spans="1:7" ht="12.75">
      <c r="A16" s="36" t="s">
        <v>4</v>
      </c>
      <c r="B16" s="35" t="s">
        <v>43</v>
      </c>
      <c r="G16" s="41">
        <v>1733422</v>
      </c>
    </row>
    <row r="17" spans="1:7" ht="12.75">
      <c r="A17" s="36" t="s">
        <v>4</v>
      </c>
      <c r="B17" s="35" t="s">
        <v>44</v>
      </c>
      <c r="G17" s="41"/>
    </row>
    <row r="18" spans="1:7" ht="12.75">
      <c r="A18" s="18" t="s">
        <v>6</v>
      </c>
      <c r="B18" s="15" t="s">
        <v>47</v>
      </c>
      <c r="C18" s="6"/>
      <c r="D18" s="6"/>
      <c r="E18" s="6"/>
      <c r="F18" s="6"/>
      <c r="G18" s="47">
        <f>G12+G13+G14-G15-G16-G17</f>
        <v>32337611</v>
      </c>
    </row>
    <row r="19" spans="1:7" ht="12.75">
      <c r="A19" s="18" t="s">
        <v>6</v>
      </c>
      <c r="B19" s="15" t="s">
        <v>49</v>
      </c>
      <c r="C19" s="6"/>
      <c r="D19" s="6"/>
      <c r="E19" s="6"/>
      <c r="F19" s="6"/>
      <c r="G19" s="47">
        <f>G7+G11-G18</f>
        <v>35826422</v>
      </c>
    </row>
    <row r="20" spans="1:7" ht="12.75">
      <c r="A20" s="18" t="s">
        <v>2</v>
      </c>
      <c r="B20" s="12" t="s">
        <v>17</v>
      </c>
      <c r="G20" s="41"/>
    </row>
    <row r="21" spans="1:7" ht="12.75">
      <c r="A21" s="18" t="s">
        <v>4</v>
      </c>
      <c r="B21" s="12" t="s">
        <v>16</v>
      </c>
      <c r="G21" s="41">
        <v>2328249</v>
      </c>
    </row>
    <row r="22" spans="1:7" ht="12.75">
      <c r="A22" s="18" t="s">
        <v>4</v>
      </c>
      <c r="B22" s="12" t="s">
        <v>15</v>
      </c>
      <c r="G22" s="41">
        <f>15005549+6306516</f>
        <v>21312065</v>
      </c>
    </row>
    <row r="23" spans="1:7" ht="12.75">
      <c r="A23" s="36" t="s">
        <v>4</v>
      </c>
      <c r="B23" s="35" t="s">
        <v>43</v>
      </c>
      <c r="G23" s="41">
        <f>G16</f>
        <v>1733422</v>
      </c>
    </row>
    <row r="24" spans="1:7" ht="12.75">
      <c r="A24" s="36" t="s">
        <v>4</v>
      </c>
      <c r="B24" s="35" t="s">
        <v>44</v>
      </c>
      <c r="G24" s="51"/>
    </row>
    <row r="25" spans="1:7" ht="12.75">
      <c r="A25" s="18" t="s">
        <v>6</v>
      </c>
      <c r="B25" s="15" t="s">
        <v>48</v>
      </c>
      <c r="C25" s="6"/>
      <c r="D25" s="6"/>
      <c r="E25" s="6"/>
      <c r="F25" s="6"/>
      <c r="G25" s="47">
        <f>G19+G20-G21-G22-G23-G24</f>
        <v>10452686</v>
      </c>
    </row>
    <row r="26" spans="1:7" ht="12.75">
      <c r="A26" s="23" t="s">
        <v>2</v>
      </c>
      <c r="B26" s="20" t="s">
        <v>11</v>
      </c>
      <c r="F26" s="19"/>
      <c r="G26" s="44">
        <v>64196</v>
      </c>
    </row>
    <row r="27" spans="1:7" ht="12.75">
      <c r="A27" s="23" t="s">
        <v>2</v>
      </c>
      <c r="B27" s="20" t="s">
        <v>12</v>
      </c>
      <c r="F27" s="19"/>
      <c r="G27" s="44">
        <v>905237</v>
      </c>
    </row>
    <row r="28" spans="1:7" ht="12.75">
      <c r="A28" s="23" t="s">
        <v>4</v>
      </c>
      <c r="B28" s="20" t="s">
        <v>50</v>
      </c>
      <c r="F28" s="19"/>
      <c r="G28" s="44">
        <v>829678</v>
      </c>
    </row>
    <row r="29" spans="1:7" ht="12.75">
      <c r="A29" s="23" t="s">
        <v>4</v>
      </c>
      <c r="B29" s="20" t="s">
        <v>14</v>
      </c>
      <c r="F29" s="19"/>
      <c r="G29" s="44">
        <f>60286-10156</f>
        <v>50130</v>
      </c>
    </row>
    <row r="30" spans="1:7" ht="12.75">
      <c r="A30" s="37" t="s">
        <v>4</v>
      </c>
      <c r="B30" s="21" t="s">
        <v>51</v>
      </c>
      <c r="C30" s="12"/>
      <c r="D30" s="12"/>
      <c r="E30" s="12"/>
      <c r="F30" s="19"/>
      <c r="G30" s="44">
        <v>4000276</v>
      </c>
    </row>
    <row r="31" spans="1:7" ht="12.75">
      <c r="A31" s="37" t="s">
        <v>4</v>
      </c>
      <c r="B31" s="21" t="s">
        <v>52</v>
      </c>
      <c r="C31" s="12"/>
      <c r="D31" s="12"/>
      <c r="E31" s="12"/>
      <c r="F31" s="19"/>
      <c r="G31" s="44">
        <v>196000</v>
      </c>
    </row>
    <row r="32" spans="1:7" ht="12.75">
      <c r="A32" s="23" t="s">
        <v>6</v>
      </c>
      <c r="B32" s="27" t="s">
        <v>58</v>
      </c>
      <c r="C32" s="6"/>
      <c r="D32" s="6"/>
      <c r="E32" s="6"/>
      <c r="F32" s="28"/>
      <c r="G32" s="48">
        <f>G25+G26+G27-G28-G29-G30-G31</f>
        <v>6346035</v>
      </c>
    </row>
    <row r="33" spans="1:7" ht="12.75">
      <c r="A33" s="37" t="s">
        <v>53</v>
      </c>
      <c r="B33" s="20" t="s">
        <v>54</v>
      </c>
      <c r="C33" s="12"/>
      <c r="D33" s="12"/>
      <c r="E33" s="12"/>
      <c r="F33" s="19"/>
      <c r="G33" s="44">
        <v>-10156</v>
      </c>
    </row>
    <row r="34" spans="1:7" ht="12.75">
      <c r="A34" s="23" t="s">
        <v>2</v>
      </c>
      <c r="B34" s="20" t="s">
        <v>23</v>
      </c>
      <c r="F34" s="19"/>
      <c r="G34" s="44">
        <f>276+44481+43001</f>
        <v>87758</v>
      </c>
    </row>
    <row r="35" spans="1:7" ht="12.75">
      <c r="A35" s="23" t="s">
        <v>4</v>
      </c>
      <c r="B35" s="20" t="s">
        <v>55</v>
      </c>
      <c r="F35" s="19"/>
      <c r="G35" s="44">
        <v>11360</v>
      </c>
    </row>
    <row r="36" spans="1:7" ht="12.75">
      <c r="A36" s="18" t="s">
        <v>6</v>
      </c>
      <c r="B36" s="27" t="s">
        <v>59</v>
      </c>
      <c r="C36" s="6"/>
      <c r="D36" s="6"/>
      <c r="E36" s="6"/>
      <c r="F36" s="28"/>
      <c r="G36" s="48">
        <f>G32+G33+G34-G35</f>
        <v>6412277</v>
      </c>
    </row>
    <row r="37" spans="1:7" ht="12.75">
      <c r="A37" s="37" t="s">
        <v>4</v>
      </c>
      <c r="B37" s="20" t="s">
        <v>56</v>
      </c>
      <c r="C37" s="12"/>
      <c r="D37" s="12"/>
      <c r="E37" s="12"/>
      <c r="F37" s="19"/>
      <c r="G37" s="44">
        <v>917836</v>
      </c>
    </row>
    <row r="38" spans="1:7" ht="12.75">
      <c r="A38" s="37" t="s">
        <v>4</v>
      </c>
      <c r="B38" s="38" t="s">
        <v>57</v>
      </c>
      <c r="C38" s="13"/>
      <c r="D38" s="13"/>
      <c r="E38" s="13"/>
      <c r="F38" s="24"/>
      <c r="G38" s="42">
        <v>128300</v>
      </c>
    </row>
    <row r="39" spans="1:7" ht="12.75">
      <c r="A39" s="37" t="s">
        <v>6</v>
      </c>
      <c r="B39" s="25" t="s">
        <v>60</v>
      </c>
      <c r="C39" s="10"/>
      <c r="D39" s="10"/>
      <c r="E39" s="10"/>
      <c r="F39" s="39"/>
      <c r="G39" s="49">
        <f>G36-G37-G38</f>
        <v>5366141</v>
      </c>
    </row>
    <row r="40" spans="1:7" ht="12.75">
      <c r="A40" s="23" t="s">
        <v>2</v>
      </c>
      <c r="B40" s="20" t="s">
        <v>28</v>
      </c>
      <c r="F40" s="19"/>
      <c r="G40" s="44">
        <f>28000+2986</f>
        <v>30986</v>
      </c>
    </row>
    <row r="41" spans="1:7" ht="12.75">
      <c r="A41" s="23" t="s">
        <v>4</v>
      </c>
      <c r="B41" s="20" t="s">
        <v>29</v>
      </c>
      <c r="F41" s="19"/>
      <c r="G41" s="44">
        <f>186+3215+4564</f>
        <v>7965</v>
      </c>
    </row>
    <row r="42" spans="1:7" ht="12.75">
      <c r="A42" s="18" t="s">
        <v>6</v>
      </c>
      <c r="B42" s="27" t="s">
        <v>61</v>
      </c>
      <c r="C42" s="6"/>
      <c r="D42" s="6"/>
      <c r="E42" s="6"/>
      <c r="F42" s="28"/>
      <c r="G42" s="48">
        <f>G40-G41</f>
        <v>23021</v>
      </c>
    </row>
    <row r="43" spans="1:7" ht="12.75">
      <c r="A43" s="31" t="s">
        <v>4</v>
      </c>
      <c r="B43" s="20" t="s">
        <v>31</v>
      </c>
      <c r="G43" s="44">
        <v>452651</v>
      </c>
    </row>
    <row r="44" spans="1:7" ht="12.75">
      <c r="A44" s="32" t="s">
        <v>4</v>
      </c>
      <c r="B44" s="33" t="s">
        <v>32</v>
      </c>
      <c r="C44" s="10"/>
      <c r="D44" s="10"/>
      <c r="E44" s="10"/>
      <c r="F44" s="10"/>
      <c r="G44" s="45">
        <f>1482285</f>
        <v>1482285</v>
      </c>
    </row>
    <row r="45" spans="1:7" ht="12.75">
      <c r="A45" s="34" t="s">
        <v>6</v>
      </c>
      <c r="B45" s="27" t="s">
        <v>62</v>
      </c>
      <c r="C45" s="6"/>
      <c r="D45" s="6"/>
      <c r="E45" s="6"/>
      <c r="F45" s="6"/>
      <c r="G45" s="50">
        <f>G39+G42-G43-G44</f>
        <v>3454226</v>
      </c>
    </row>
  </sheetData>
  <mergeCells count="1">
    <mergeCell ref="A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18" sqref="G18"/>
    </sheetView>
  </sheetViews>
  <sheetFormatPr defaultColWidth="11.421875" defaultRowHeight="12.75"/>
  <cols>
    <col min="1" max="1" width="6.57421875" style="2" customWidth="1"/>
    <col min="2" max="2" width="6.57421875" style="0" customWidth="1"/>
    <col min="7" max="7" width="14.140625" style="46" customWidth="1"/>
  </cols>
  <sheetData>
    <row r="1" spans="1:8" ht="12.75">
      <c r="A1" s="53" t="s">
        <v>37</v>
      </c>
      <c r="B1" s="53"/>
      <c r="C1" s="53"/>
      <c r="D1" s="53"/>
      <c r="E1" s="53"/>
      <c r="F1" s="53"/>
      <c r="G1" s="40" t="s">
        <v>64</v>
      </c>
      <c r="H1" s="7"/>
    </row>
    <row r="2" spans="7:8" ht="12.75">
      <c r="G2" s="41"/>
      <c r="H2" s="8"/>
    </row>
    <row r="3" spans="1:8" ht="12.75">
      <c r="A3" s="17" t="s">
        <v>2</v>
      </c>
      <c r="B3" s="13" t="s">
        <v>3</v>
      </c>
      <c r="C3" s="13"/>
      <c r="D3" s="13"/>
      <c r="E3" s="13"/>
      <c r="F3" s="13"/>
      <c r="G3" s="42"/>
      <c r="H3" s="14"/>
    </row>
    <row r="4" spans="1:8" ht="12.75">
      <c r="A4" s="18" t="s">
        <v>4</v>
      </c>
      <c r="B4" s="12" t="s">
        <v>5</v>
      </c>
      <c r="G4" s="41"/>
      <c r="H4" s="8"/>
    </row>
    <row r="5" spans="1:8" ht="12.75">
      <c r="A5" s="18" t="s">
        <v>6</v>
      </c>
      <c r="B5" s="15" t="s">
        <v>9</v>
      </c>
      <c r="C5" s="6"/>
      <c r="D5" s="6"/>
      <c r="E5" s="6"/>
      <c r="F5" s="6"/>
      <c r="G5" s="43"/>
      <c r="H5" s="9"/>
    </row>
    <row r="6" spans="1:8" ht="12.75">
      <c r="A6" s="18" t="s">
        <v>2</v>
      </c>
      <c r="B6" s="12" t="s">
        <v>21</v>
      </c>
      <c r="G6" s="41">
        <v>67652480</v>
      </c>
      <c r="H6" s="44"/>
    </row>
    <row r="7" spans="1:8" ht="12.75">
      <c r="A7" s="18" t="s">
        <v>2</v>
      </c>
      <c r="B7" s="12" t="s">
        <v>20</v>
      </c>
      <c r="G7" s="41">
        <v>511553</v>
      </c>
      <c r="H7" s="44"/>
    </row>
    <row r="8" spans="1:8" ht="12.75">
      <c r="A8" s="18" t="s">
        <v>2</v>
      </c>
      <c r="B8" s="12" t="s">
        <v>19</v>
      </c>
      <c r="G8" s="41"/>
      <c r="H8" s="8"/>
    </row>
    <row r="9" spans="1:8" ht="12.75">
      <c r="A9" s="18" t="s">
        <v>6</v>
      </c>
      <c r="B9" s="15" t="s">
        <v>8</v>
      </c>
      <c r="C9" s="6"/>
      <c r="D9" s="6"/>
      <c r="E9" s="6"/>
      <c r="F9" s="6"/>
      <c r="G9" s="47">
        <f>G6+G7+G8</f>
        <v>68164033</v>
      </c>
      <c r="H9" s="47"/>
    </row>
    <row r="10" spans="1:8" ht="12.75">
      <c r="A10" s="18" t="s">
        <v>2</v>
      </c>
      <c r="B10" s="12" t="s">
        <v>9</v>
      </c>
      <c r="G10" s="41"/>
      <c r="H10" s="8"/>
    </row>
    <row r="11" spans="1:8" ht="12.75">
      <c r="A11" s="18" t="s">
        <v>2</v>
      </c>
      <c r="B11" s="12" t="s">
        <v>8</v>
      </c>
      <c r="G11" s="41"/>
      <c r="H11" s="8"/>
    </row>
    <row r="12" spans="1:8" ht="12.75">
      <c r="A12" s="18" t="s">
        <v>4</v>
      </c>
      <c r="B12" s="12" t="s">
        <v>18</v>
      </c>
      <c r="G12" s="41">
        <f>13895553-1503593+22003373</f>
        <v>34395333</v>
      </c>
      <c r="H12" s="44"/>
    </row>
    <row r="13" spans="1:8" ht="12.75">
      <c r="A13" s="18" t="s">
        <v>6</v>
      </c>
      <c r="B13" s="16" t="s">
        <v>7</v>
      </c>
      <c r="G13" s="40">
        <f>G9-G12</f>
        <v>33768700</v>
      </c>
      <c r="H13" s="40"/>
    </row>
    <row r="14" spans="1:8" ht="12.75">
      <c r="A14" s="18" t="s">
        <v>2</v>
      </c>
      <c r="B14" s="12" t="s">
        <v>7</v>
      </c>
      <c r="G14" s="41">
        <f>G13</f>
        <v>33768700</v>
      </c>
      <c r="H14" s="41"/>
    </row>
    <row r="15" spans="1:8" ht="12.75">
      <c r="A15" s="18" t="s">
        <v>2</v>
      </c>
      <c r="B15" s="12" t="s">
        <v>17</v>
      </c>
      <c r="G15" s="41"/>
      <c r="H15" s="8"/>
    </row>
    <row r="16" spans="1:8" ht="12.75">
      <c r="A16" s="18" t="s">
        <v>4</v>
      </c>
      <c r="B16" s="12" t="s">
        <v>16</v>
      </c>
      <c r="G16" s="41">
        <f>2328249</f>
        <v>2328249</v>
      </c>
      <c r="H16" s="44"/>
    </row>
    <row r="17" spans="1:8" ht="12.75">
      <c r="A17" s="18" t="s">
        <v>4</v>
      </c>
      <c r="B17" s="12" t="s">
        <v>15</v>
      </c>
      <c r="G17" s="41">
        <f>15005549+6306516</f>
        <v>21312065</v>
      </c>
      <c r="H17" s="44"/>
    </row>
    <row r="18" spans="1:8" ht="12.75">
      <c r="A18" s="26" t="s">
        <v>6</v>
      </c>
      <c r="B18" s="15" t="s">
        <v>10</v>
      </c>
      <c r="C18" s="6"/>
      <c r="D18" s="6"/>
      <c r="E18" s="6"/>
      <c r="F18" s="6"/>
      <c r="G18" s="47">
        <f>G13+G15-G16-G17</f>
        <v>10128386</v>
      </c>
      <c r="H18" s="47"/>
    </row>
    <row r="19" spans="1:8" ht="12.75">
      <c r="A19" s="22" t="s">
        <v>2</v>
      </c>
      <c r="B19" s="21" t="s">
        <v>10</v>
      </c>
      <c r="F19" s="24"/>
      <c r="G19" s="42">
        <f>G18</f>
        <v>10128386</v>
      </c>
      <c r="H19" s="42"/>
    </row>
    <row r="20" spans="1:8" ht="12.75">
      <c r="A20" s="23" t="s">
        <v>2</v>
      </c>
      <c r="B20" s="20" t="s">
        <v>11</v>
      </c>
      <c r="F20" s="19"/>
      <c r="G20" s="44">
        <v>64196</v>
      </c>
      <c r="H20" s="52"/>
    </row>
    <row r="21" spans="1:8" ht="12.75">
      <c r="A21" s="23" t="s">
        <v>2</v>
      </c>
      <c r="B21" s="20" t="s">
        <v>12</v>
      </c>
      <c r="F21" s="19"/>
      <c r="G21" s="44">
        <v>905237</v>
      </c>
      <c r="H21" s="52"/>
    </row>
    <row r="22" spans="1:8" ht="12.75">
      <c r="A22" s="23" t="s">
        <v>4</v>
      </c>
      <c r="B22" s="20" t="s">
        <v>13</v>
      </c>
      <c r="F22" s="19"/>
      <c r="G22" s="44">
        <f>4000276+829678</f>
        <v>4829954</v>
      </c>
      <c r="H22" s="19"/>
    </row>
    <row r="23" spans="1:8" ht="12.75">
      <c r="A23" s="23" t="s">
        <v>4</v>
      </c>
      <c r="B23" s="20" t="s">
        <v>14</v>
      </c>
      <c r="F23" s="19"/>
      <c r="G23" s="44">
        <f>60286-10156</f>
        <v>50130</v>
      </c>
      <c r="H23" s="52"/>
    </row>
    <row r="24" spans="1:8" ht="12.75">
      <c r="A24" s="26" t="s">
        <v>6</v>
      </c>
      <c r="B24" s="27" t="s">
        <v>22</v>
      </c>
      <c r="C24" s="6"/>
      <c r="D24" s="6"/>
      <c r="E24" s="6"/>
      <c r="F24" s="28"/>
      <c r="G24" s="48">
        <f>G19+G20+G21-G22-G23</f>
        <v>6217735</v>
      </c>
      <c r="H24" s="48"/>
    </row>
    <row r="25" spans="1:8" ht="12.75">
      <c r="A25" s="23" t="s">
        <v>2</v>
      </c>
      <c r="B25" s="20" t="s">
        <v>23</v>
      </c>
      <c r="F25" s="19"/>
      <c r="G25" s="44">
        <v>87758</v>
      </c>
      <c r="H25" s="52"/>
    </row>
    <row r="26" spans="1:8" ht="12.75">
      <c r="A26" s="23" t="s">
        <v>4</v>
      </c>
      <c r="B26" s="20" t="s">
        <v>24</v>
      </c>
      <c r="F26" s="19"/>
      <c r="G26" s="44">
        <v>929196</v>
      </c>
      <c r="H26" s="52"/>
    </row>
    <row r="27" spans="1:8" ht="12.75">
      <c r="A27" s="26" t="s">
        <v>6</v>
      </c>
      <c r="B27" s="27" t="s">
        <v>25</v>
      </c>
      <c r="C27" s="6"/>
      <c r="D27" s="6"/>
      <c r="E27" s="6"/>
      <c r="F27" s="28"/>
      <c r="G27" s="48">
        <f>G25-G26</f>
        <v>-841438</v>
      </c>
      <c r="H27" s="48"/>
    </row>
    <row r="28" spans="1:8" ht="12.75">
      <c r="A28" s="23" t="s">
        <v>2</v>
      </c>
      <c r="B28" s="20" t="s">
        <v>22</v>
      </c>
      <c r="F28" s="19"/>
      <c r="G28" s="44">
        <f>G24</f>
        <v>6217735</v>
      </c>
      <c r="H28" s="44"/>
    </row>
    <row r="29" spans="1:8" ht="12.75">
      <c r="A29" s="23" t="s">
        <v>2</v>
      </c>
      <c r="B29" s="20" t="s">
        <v>25</v>
      </c>
      <c r="F29" s="19"/>
      <c r="G29" s="44">
        <f>G27</f>
        <v>-841438</v>
      </c>
      <c r="H29" s="44"/>
    </row>
    <row r="30" spans="1:8" ht="12.75">
      <c r="A30" s="23" t="s">
        <v>2</v>
      </c>
      <c r="B30" s="20" t="s">
        <v>26</v>
      </c>
      <c r="F30" s="19"/>
      <c r="G30" s="44">
        <v>-10156</v>
      </c>
      <c r="H30" s="52"/>
    </row>
    <row r="31" spans="1:8" ht="12.75">
      <c r="A31" s="26" t="s">
        <v>6</v>
      </c>
      <c r="B31" s="27" t="s">
        <v>27</v>
      </c>
      <c r="C31" s="6"/>
      <c r="D31" s="6"/>
      <c r="E31" s="6"/>
      <c r="F31" s="28"/>
      <c r="G31" s="48">
        <f>G28+G29+G30</f>
        <v>5366141</v>
      </c>
      <c r="H31" s="48"/>
    </row>
    <row r="32" spans="1:8" ht="12.75">
      <c r="A32" s="23" t="s">
        <v>2</v>
      </c>
      <c r="B32" s="20" t="s">
        <v>28</v>
      </c>
      <c r="F32" s="19"/>
      <c r="G32" s="44">
        <v>30986</v>
      </c>
      <c r="H32" s="52"/>
    </row>
    <row r="33" spans="1:8" ht="12.75">
      <c r="A33" s="23" t="s">
        <v>4</v>
      </c>
      <c r="B33" s="20" t="s">
        <v>29</v>
      </c>
      <c r="F33" s="19"/>
      <c r="G33" s="44">
        <v>7965</v>
      </c>
      <c r="H33" s="52"/>
    </row>
    <row r="34" spans="1:8" ht="12.75">
      <c r="A34" s="26" t="s">
        <v>6</v>
      </c>
      <c r="B34" s="27" t="s">
        <v>30</v>
      </c>
      <c r="C34" s="6"/>
      <c r="D34" s="6"/>
      <c r="E34" s="6"/>
      <c r="F34" s="28"/>
      <c r="G34" s="48">
        <f>G32-G33</f>
        <v>23021</v>
      </c>
      <c r="H34" s="48"/>
    </row>
    <row r="35" spans="1:8" ht="12.75">
      <c r="A35" s="30" t="s">
        <v>2</v>
      </c>
      <c r="B35" s="20" t="s">
        <v>27</v>
      </c>
      <c r="G35" s="42">
        <f>G31</f>
        <v>5366141</v>
      </c>
      <c r="H35" s="42"/>
    </row>
    <row r="36" spans="1:8" ht="12.75">
      <c r="A36" s="31" t="s">
        <v>2</v>
      </c>
      <c r="B36" s="20" t="s">
        <v>30</v>
      </c>
      <c r="G36" s="44">
        <f>G34</f>
        <v>23021</v>
      </c>
      <c r="H36" s="44"/>
    </row>
    <row r="37" spans="1:8" ht="12.75">
      <c r="A37" s="31" t="s">
        <v>4</v>
      </c>
      <c r="B37" s="20" t="s">
        <v>31</v>
      </c>
      <c r="G37" s="44">
        <f>452651</f>
        <v>452651</v>
      </c>
      <c r="H37" s="44"/>
    </row>
    <row r="38" spans="1:8" ht="12.75">
      <c r="A38" s="32" t="s">
        <v>4</v>
      </c>
      <c r="B38" s="33" t="s">
        <v>32</v>
      </c>
      <c r="C38" s="10"/>
      <c r="D38" s="10"/>
      <c r="E38" s="10"/>
      <c r="F38" s="10"/>
      <c r="G38" s="45">
        <f>1482285</f>
        <v>1482285</v>
      </c>
      <c r="H38" s="45"/>
    </row>
    <row r="39" spans="1:8" ht="12.75">
      <c r="A39" s="34" t="s">
        <v>6</v>
      </c>
      <c r="B39" s="27" t="s">
        <v>33</v>
      </c>
      <c r="C39" s="6"/>
      <c r="D39" s="6"/>
      <c r="E39" s="6"/>
      <c r="F39" s="6"/>
      <c r="G39" s="48">
        <f>G35+G36-G37-G38</f>
        <v>3454226</v>
      </c>
      <c r="H39" s="48"/>
    </row>
    <row r="40" spans="1:8" ht="12.75">
      <c r="A40" s="31" t="s">
        <v>2</v>
      </c>
      <c r="B40" s="20" t="s">
        <v>34</v>
      </c>
      <c r="G40" s="44"/>
      <c r="H40" s="8"/>
    </row>
    <row r="41" spans="1:8" ht="12.75">
      <c r="A41" s="31" t="s">
        <v>4</v>
      </c>
      <c r="B41" s="20" t="s">
        <v>35</v>
      </c>
      <c r="G41" s="44"/>
      <c r="H41" s="8"/>
    </row>
    <row r="42" spans="1:8" ht="12.75">
      <c r="A42" s="32" t="s">
        <v>6</v>
      </c>
      <c r="B42" s="25" t="s">
        <v>36</v>
      </c>
      <c r="C42" s="10"/>
      <c r="D42" s="10"/>
      <c r="E42" s="10"/>
      <c r="F42" s="10"/>
      <c r="G42" s="45"/>
      <c r="H42" s="1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5"/>
  <sheetViews>
    <sheetView workbookViewId="0" topLeftCell="A15">
      <selection activeCell="K39" sqref="K39"/>
    </sheetView>
  </sheetViews>
  <sheetFormatPr defaultColWidth="11.421875" defaultRowHeight="12.75"/>
  <cols>
    <col min="8" max="8" width="11.421875" style="46" customWidth="1"/>
  </cols>
  <sheetData>
    <row r="3" spans="2:8" ht="12.75">
      <c r="B3" s="53" t="s">
        <v>37</v>
      </c>
      <c r="C3" s="53"/>
      <c r="D3" s="53"/>
      <c r="E3" s="53"/>
      <c r="F3" s="53"/>
      <c r="G3" s="53"/>
      <c r="H3" s="1" t="s">
        <v>63</v>
      </c>
    </row>
    <row r="4" spans="2:8" ht="12.75">
      <c r="B4" s="2"/>
      <c r="H4" s="41"/>
    </row>
    <row r="5" spans="2:8" ht="12.75">
      <c r="B5" s="17" t="s">
        <v>2</v>
      </c>
      <c r="C5" s="13" t="s">
        <v>3</v>
      </c>
      <c r="D5" s="13"/>
      <c r="E5" s="13"/>
      <c r="F5" s="13"/>
      <c r="G5" s="13"/>
      <c r="H5" s="42"/>
    </row>
    <row r="6" spans="2:8" ht="12.75">
      <c r="B6" s="18" t="s">
        <v>4</v>
      </c>
      <c r="C6" s="12" t="s">
        <v>5</v>
      </c>
      <c r="H6" s="41"/>
    </row>
    <row r="7" spans="2:8" ht="12.75">
      <c r="B7" s="18" t="s">
        <v>6</v>
      </c>
      <c r="C7" s="15" t="s">
        <v>45</v>
      </c>
      <c r="D7" s="6"/>
      <c r="E7" s="6"/>
      <c r="F7" s="6"/>
      <c r="G7" s="6"/>
      <c r="H7" s="47"/>
    </row>
    <row r="8" spans="2:8" ht="12.75">
      <c r="B8" s="18" t="s">
        <v>2</v>
      </c>
      <c r="C8" s="12" t="s">
        <v>21</v>
      </c>
      <c r="H8" s="42">
        <v>67652480</v>
      </c>
    </row>
    <row r="9" spans="2:8" ht="12.75">
      <c r="B9" s="18" t="s">
        <v>2</v>
      </c>
      <c r="C9" s="12" t="s">
        <v>20</v>
      </c>
      <c r="H9" s="41">
        <v>511553</v>
      </c>
    </row>
    <row r="10" spans="2:8" ht="12.75">
      <c r="B10" s="18" t="s">
        <v>2</v>
      </c>
      <c r="C10" s="12" t="s">
        <v>19</v>
      </c>
      <c r="H10" s="41"/>
    </row>
    <row r="11" spans="2:8" ht="12.75">
      <c r="B11" s="18" t="s">
        <v>6</v>
      </c>
      <c r="C11" s="15" t="s">
        <v>46</v>
      </c>
      <c r="D11" s="6"/>
      <c r="E11" s="6"/>
      <c r="F11" s="6"/>
      <c r="G11" s="6"/>
      <c r="H11" s="47">
        <f>H8+H9+H10</f>
        <v>68164033</v>
      </c>
    </row>
    <row r="12" spans="2:8" ht="12.75">
      <c r="B12" s="18"/>
      <c r="C12" s="35" t="s">
        <v>38</v>
      </c>
      <c r="H12" s="41">
        <v>13895553</v>
      </c>
    </row>
    <row r="13" spans="2:8" ht="12.75">
      <c r="B13" s="36" t="s">
        <v>39</v>
      </c>
      <c r="C13" s="35" t="s">
        <v>40</v>
      </c>
      <c r="H13" s="41">
        <v>-1503593</v>
      </c>
    </row>
    <row r="14" spans="2:8" ht="12.75">
      <c r="B14" s="36" t="s">
        <v>2</v>
      </c>
      <c r="C14" s="35" t="s">
        <v>41</v>
      </c>
      <c r="H14" s="41">
        <v>22003373</v>
      </c>
    </row>
    <row r="15" spans="2:8" ht="12.75">
      <c r="B15" s="36" t="s">
        <v>4</v>
      </c>
      <c r="C15" s="35" t="s">
        <v>42</v>
      </c>
      <c r="H15" s="41">
        <v>324300</v>
      </c>
    </row>
    <row r="16" spans="2:8" ht="12.75">
      <c r="B16" s="36" t="s">
        <v>4</v>
      </c>
      <c r="C16" s="35" t="s">
        <v>43</v>
      </c>
      <c r="H16" s="41">
        <v>1733422</v>
      </c>
    </row>
    <row r="17" spans="2:8" ht="12.75">
      <c r="B17" s="36" t="s">
        <v>4</v>
      </c>
      <c r="C17" s="35" t="s">
        <v>44</v>
      </c>
      <c r="H17" s="41"/>
    </row>
    <row r="18" spans="2:8" ht="12.75">
      <c r="B18" s="18" t="s">
        <v>6</v>
      </c>
      <c r="C18" s="15" t="s">
        <v>47</v>
      </c>
      <c r="D18" s="6"/>
      <c r="E18" s="6"/>
      <c r="F18" s="6"/>
      <c r="G18" s="6"/>
      <c r="H18" s="47">
        <f>H12+H13+H14-H15-H16-H17</f>
        <v>32337611</v>
      </c>
    </row>
    <row r="19" spans="2:8" ht="12.75">
      <c r="B19" s="18" t="s">
        <v>6</v>
      </c>
      <c r="C19" s="15" t="s">
        <v>49</v>
      </c>
      <c r="D19" s="6"/>
      <c r="E19" s="6"/>
      <c r="F19" s="6"/>
      <c r="G19" s="6"/>
      <c r="H19" s="47">
        <f>H7+H11-H18</f>
        <v>35826422</v>
      </c>
    </row>
    <row r="20" spans="2:8" ht="12.75">
      <c r="B20" s="18" t="s">
        <v>2</v>
      </c>
      <c r="C20" s="12" t="s">
        <v>17</v>
      </c>
      <c r="H20" s="41"/>
    </row>
    <row r="21" spans="2:8" ht="12.75">
      <c r="B21" s="18" t="s">
        <v>4</v>
      </c>
      <c r="C21" s="12" t="s">
        <v>16</v>
      </c>
      <c r="H21" s="41">
        <v>2328249</v>
      </c>
    </row>
    <row r="22" spans="2:8" ht="12.75">
      <c r="B22" s="18" t="s">
        <v>4</v>
      </c>
      <c r="C22" s="12" t="s">
        <v>15</v>
      </c>
      <c r="H22" s="41">
        <f>15005549+6306516</f>
        <v>21312065</v>
      </c>
    </row>
    <row r="23" spans="2:8" ht="12.75">
      <c r="B23" s="36" t="s">
        <v>4</v>
      </c>
      <c r="C23" s="35" t="s">
        <v>43</v>
      </c>
      <c r="H23" s="41">
        <f>H16</f>
        <v>1733422</v>
      </c>
    </row>
    <row r="24" spans="2:8" ht="12.75">
      <c r="B24" s="36" t="s">
        <v>4</v>
      </c>
      <c r="C24" s="35" t="s">
        <v>44</v>
      </c>
      <c r="H24" s="41"/>
    </row>
    <row r="25" spans="2:8" ht="12.75">
      <c r="B25" s="18" t="s">
        <v>6</v>
      </c>
      <c r="C25" s="15" t="s">
        <v>48</v>
      </c>
      <c r="D25" s="6"/>
      <c r="E25" s="6"/>
      <c r="F25" s="6"/>
      <c r="G25" s="6"/>
      <c r="H25" s="47">
        <f>H19+H20-H21-H22-H23-H24</f>
        <v>10452686</v>
      </c>
    </row>
    <row r="26" spans="2:8" ht="12.75">
      <c r="B26" s="23" t="s">
        <v>2</v>
      </c>
      <c r="C26" s="20" t="s">
        <v>11</v>
      </c>
      <c r="G26" s="19"/>
      <c r="H26" s="44">
        <v>64196</v>
      </c>
    </row>
    <row r="27" spans="2:8" ht="12.75">
      <c r="B27" s="23" t="s">
        <v>2</v>
      </c>
      <c r="C27" s="20" t="s">
        <v>12</v>
      </c>
      <c r="G27" s="19"/>
      <c r="H27" s="44">
        <v>905237</v>
      </c>
    </row>
    <row r="28" spans="2:8" ht="12.75">
      <c r="B28" s="23" t="s">
        <v>4</v>
      </c>
      <c r="C28" s="20" t="s">
        <v>50</v>
      </c>
      <c r="G28" s="19"/>
      <c r="H28" s="44">
        <v>829678</v>
      </c>
    </row>
    <row r="29" spans="2:8" ht="12.75">
      <c r="B29" s="23" t="s">
        <v>4</v>
      </c>
      <c r="C29" s="20" t="s">
        <v>14</v>
      </c>
      <c r="G29" s="19"/>
      <c r="H29" s="44">
        <f>60286+H33</f>
        <v>50130</v>
      </c>
    </row>
    <row r="30" spans="2:8" ht="12.75">
      <c r="B30" s="37" t="s">
        <v>4</v>
      </c>
      <c r="C30" s="21" t="s">
        <v>51</v>
      </c>
      <c r="D30" s="12"/>
      <c r="E30" s="12"/>
      <c r="F30" s="12"/>
      <c r="G30" s="19"/>
      <c r="H30" s="44">
        <v>4000276</v>
      </c>
    </row>
    <row r="31" spans="2:8" ht="12.75">
      <c r="B31" s="37" t="s">
        <v>4</v>
      </c>
      <c r="C31" s="21" t="s">
        <v>52</v>
      </c>
      <c r="D31" s="12"/>
      <c r="E31" s="12"/>
      <c r="F31" s="12"/>
      <c r="G31" s="19"/>
      <c r="H31" s="44">
        <v>196000</v>
      </c>
    </row>
    <row r="32" spans="2:8" ht="12.75">
      <c r="B32" s="23" t="s">
        <v>6</v>
      </c>
      <c r="C32" s="27" t="s">
        <v>58</v>
      </c>
      <c r="D32" s="6"/>
      <c r="E32" s="6"/>
      <c r="F32" s="6"/>
      <c r="G32" s="28"/>
      <c r="H32" s="48">
        <f>+H25+H26+H27-H28-H29-H30-H31</f>
        <v>6346035</v>
      </c>
    </row>
    <row r="33" spans="2:8" ht="12.75">
      <c r="B33" s="37" t="s">
        <v>53</v>
      </c>
      <c r="C33" s="20" t="s">
        <v>54</v>
      </c>
      <c r="D33" s="12"/>
      <c r="E33" s="12"/>
      <c r="F33" s="12"/>
      <c r="G33" s="19"/>
      <c r="H33" s="44">
        <v>-10156</v>
      </c>
    </row>
    <row r="34" spans="2:8" ht="12.75">
      <c r="B34" s="23" t="s">
        <v>2</v>
      </c>
      <c r="C34" s="20" t="s">
        <v>23</v>
      </c>
      <c r="G34" s="19"/>
      <c r="H34" s="44">
        <f>276+44481+43001</f>
        <v>87758</v>
      </c>
    </row>
    <row r="35" spans="2:8" ht="12.75">
      <c r="B35" s="23" t="s">
        <v>4</v>
      </c>
      <c r="C35" s="20" t="s">
        <v>55</v>
      </c>
      <c r="G35" s="19"/>
      <c r="H35" s="44">
        <v>11360</v>
      </c>
    </row>
    <row r="36" spans="2:8" ht="12.75">
      <c r="B36" s="18" t="s">
        <v>6</v>
      </c>
      <c r="C36" s="27" t="s">
        <v>59</v>
      </c>
      <c r="D36" s="6"/>
      <c r="E36" s="6"/>
      <c r="F36" s="6"/>
      <c r="G36" s="28"/>
      <c r="H36" s="48">
        <f>H32+H33+H34-H35</f>
        <v>6412277</v>
      </c>
    </row>
    <row r="37" spans="2:8" ht="12.75">
      <c r="B37" s="37" t="s">
        <v>4</v>
      </c>
      <c r="C37" s="20" t="s">
        <v>56</v>
      </c>
      <c r="D37" s="12"/>
      <c r="E37" s="12"/>
      <c r="F37" s="12"/>
      <c r="G37" s="19"/>
      <c r="H37" s="44">
        <v>917836</v>
      </c>
    </row>
    <row r="38" spans="2:8" ht="12.75">
      <c r="B38" s="37" t="s">
        <v>4</v>
      </c>
      <c r="C38" s="38" t="s">
        <v>57</v>
      </c>
      <c r="D38" s="13"/>
      <c r="E38" s="13"/>
      <c r="F38" s="13"/>
      <c r="G38" s="24"/>
      <c r="H38" s="42">
        <v>128300</v>
      </c>
    </row>
    <row r="39" spans="2:8" ht="12.75">
      <c r="B39" s="37" t="s">
        <v>6</v>
      </c>
      <c r="C39" s="25" t="s">
        <v>60</v>
      </c>
      <c r="D39" s="10"/>
      <c r="E39" s="10"/>
      <c r="F39" s="10"/>
      <c r="G39" s="39"/>
      <c r="H39" s="49">
        <f>H36-H37-H38</f>
        <v>5366141</v>
      </c>
    </row>
    <row r="40" spans="2:8" ht="12.75">
      <c r="B40" s="23" t="s">
        <v>2</v>
      </c>
      <c r="C40" s="20" t="s">
        <v>28</v>
      </c>
      <c r="G40" s="19"/>
      <c r="H40" s="44">
        <f>28000+2986</f>
        <v>30986</v>
      </c>
    </row>
    <row r="41" spans="2:8" ht="12.75">
      <c r="B41" s="23" t="s">
        <v>4</v>
      </c>
      <c r="C41" s="20" t="s">
        <v>29</v>
      </c>
      <c r="G41" s="19"/>
      <c r="H41" s="44">
        <f>186+3215+4564</f>
        <v>7965</v>
      </c>
    </row>
    <row r="42" spans="2:8" ht="12.75">
      <c r="B42" s="18" t="s">
        <v>6</v>
      </c>
      <c r="C42" s="27" t="s">
        <v>61</v>
      </c>
      <c r="D42" s="6"/>
      <c r="E42" s="6"/>
      <c r="F42" s="6"/>
      <c r="G42" s="28"/>
      <c r="H42" s="48">
        <f>H40-H41</f>
        <v>23021</v>
      </c>
    </row>
    <row r="43" spans="2:8" ht="12.75">
      <c r="B43" s="31" t="s">
        <v>4</v>
      </c>
      <c r="C43" s="20" t="s">
        <v>31</v>
      </c>
      <c r="H43" s="44">
        <v>452651</v>
      </c>
    </row>
    <row r="44" spans="2:8" ht="12.75">
      <c r="B44" s="32" t="s">
        <v>4</v>
      </c>
      <c r="C44" s="33" t="s">
        <v>32</v>
      </c>
      <c r="D44" s="10"/>
      <c r="E44" s="10"/>
      <c r="F44" s="10"/>
      <c r="G44" s="10"/>
      <c r="H44" s="45">
        <f>1482285</f>
        <v>1482285</v>
      </c>
    </row>
    <row r="45" spans="2:8" ht="12.75">
      <c r="B45" s="34" t="s">
        <v>6</v>
      </c>
      <c r="C45" s="27" t="s">
        <v>62</v>
      </c>
      <c r="D45" s="6"/>
      <c r="E45" s="6"/>
      <c r="F45" s="6"/>
      <c r="G45" s="6"/>
      <c r="H45" s="50">
        <f>H39+H42-H43-H44</f>
        <v>3454226</v>
      </c>
    </row>
  </sheetData>
  <mergeCells count="1"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</dc:creator>
  <cp:keywords/>
  <dc:description/>
  <cp:lastModifiedBy>flandre</cp:lastModifiedBy>
  <cp:lastPrinted>2004-01-09T12:46:29Z</cp:lastPrinted>
  <dcterms:created xsi:type="dcterms:W3CDTF">2002-12-30T11:09:31Z</dcterms:created>
  <dcterms:modified xsi:type="dcterms:W3CDTF">2005-05-17T10:08:25Z</dcterms:modified>
  <cp:category/>
  <cp:version/>
  <cp:contentType/>
  <cp:contentStatus/>
</cp:coreProperties>
</file>