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61" windowWidth="15480" windowHeight="11640" tabRatio="912" firstSheet="1" activeTab="12"/>
  </bookViews>
  <sheets>
    <sheet name="Echanges réels" sheetId="1" r:id="rId1"/>
    <sheet name="MValGraphe" sheetId="2" r:id="rId2"/>
    <sheet name="MVolGraphe" sheetId="3" r:id="rId3"/>
    <sheet name="MatrVar" sheetId="4" r:id="rId4"/>
    <sheet name="MatrVal%" sheetId="5" r:id="rId5"/>
    <sheet name="PartMarchéX" sheetId="6" r:id="rId6"/>
    <sheet name="Indicateurs" sheetId="7" r:id="rId7"/>
    <sheet name="Données" sheetId="8" r:id="rId8"/>
    <sheet name="Paramètres" sheetId="9" r:id="rId9"/>
    <sheet name="MatrVol" sheetId="10" r:id="rId10"/>
    <sheet name="MatrVal" sheetId="11" r:id="rId11"/>
    <sheet name="Wgraphe" sheetId="12" r:id="rId12"/>
    <sheet name="Wvar" sheetId="13" r:id="rId13"/>
  </sheets>
  <definedNames>
    <definedName name="DonnéesExternes1" localSheetId="3">'MatrVar'!$A$29:$D$51</definedName>
    <definedName name="DonnéesExternes2" localSheetId="3">'MatrVar'!$A$29:$D$51</definedName>
    <definedName name="DonnéesExternes3" localSheetId="3">'MatrVar'!$A$29:$D$51</definedName>
    <definedName name="DonnéesExternes4" localSheetId="3">'MatrVar'!$A$29:$D$51</definedName>
    <definedName name="DonnéesExternes5" localSheetId="3">'MatrVar'!$A$29:$D$51</definedName>
    <definedName name="DonnéesExternes6" localSheetId="3">'MatrVar'!$A$29:$D$51</definedName>
    <definedName name="DonnéesExternes7" localSheetId="3">'MatrVar'!$A$29:$D$51</definedName>
    <definedName name="DonnéesExternes8" localSheetId="3">'MatrVar'!$A$29:$D$51</definedName>
    <definedName name="DonnéesExternes9" localSheetId="3">'MatrVar'!$A$29:$D$51</definedName>
    <definedName name="ExcelEchanges" localSheetId="10">'MatrVal'!#REF!</definedName>
    <definedName name="ExcelEchanges" localSheetId="4">'MatrVal%'!#REF!</definedName>
    <definedName name="ExcelEchanges_1" localSheetId="10">'MatrVal'!#REF!</definedName>
    <definedName name="ExcelEchanges_10" localSheetId="10">'MatrVal'!#REF!</definedName>
    <definedName name="ExcelEchanges_100" localSheetId="10">'MatrVal'!$A$27:$I$56</definedName>
    <definedName name="ExcelEchanges_100" localSheetId="9">'MatrVol'!$A$2:$I$25</definedName>
    <definedName name="ExcelEchanges_101" localSheetId="10">'MatrVal'!$A$2:$I$25</definedName>
    <definedName name="ExcelEchanges_101" localSheetId="9">'MatrVol'!$A$2:$I$25</definedName>
    <definedName name="ExcelEchanges_102" localSheetId="10">'MatrVal'!$A$2:$I$25</definedName>
    <definedName name="ExcelEchanges_102" localSheetId="9">'MatrVol'!$A$2:$I$25</definedName>
    <definedName name="ExcelEchanges_103" localSheetId="9">'MatrVol'!$A$2:$I$25</definedName>
    <definedName name="ExcelEchanges_104" localSheetId="9">'MatrVol'!$A$2:$I$25</definedName>
    <definedName name="ExcelEchanges_105" localSheetId="9">'MatrVol'!$A$2:$I$25</definedName>
    <definedName name="ExcelEchanges_106" localSheetId="9">'MatrVol'!$A$2:$I$25</definedName>
    <definedName name="ExcelEchanges_107" localSheetId="9">'MatrVol'!$A$2:$I$25</definedName>
    <definedName name="ExcelEchanges_108" localSheetId="9">'MatrVol'!$A$2:$I$25</definedName>
    <definedName name="ExcelEchanges_109" localSheetId="10">'MatrVal'!$A$34:$I$51</definedName>
    <definedName name="ExcelEchanges_109" localSheetId="9">'MatrVol'!#REF!</definedName>
    <definedName name="ExcelEchanges_11" localSheetId="10">'MatrVal'!#REF!</definedName>
    <definedName name="ExcelEchanges_110" localSheetId="10">'MatrVal'!$A$34:$I$51</definedName>
    <definedName name="ExcelEchanges_110" localSheetId="9">'MatrVol'!#REF!</definedName>
    <definedName name="ExcelEchanges_111" localSheetId="10">'MatrVal'!$A$34:$I$51</definedName>
    <definedName name="ExcelEchanges_111" localSheetId="9">'MatrVol'!#REF!</definedName>
    <definedName name="ExcelEchanges_112" localSheetId="10">'MatrVal'!$A$34:$I$51</definedName>
    <definedName name="ExcelEchanges_112" localSheetId="9">'MatrVol'!#REF!</definedName>
    <definedName name="ExcelEchanges_113" localSheetId="10">'MatrVal'!$A$34:$I$51</definedName>
    <definedName name="ExcelEchanges_113" localSheetId="9">'MatrVol'!#REF!</definedName>
    <definedName name="ExcelEchanges_114" localSheetId="10">'MatrVal'!$A$34:$I$51</definedName>
    <definedName name="ExcelEchanges_114" localSheetId="9">'MatrVol'!#REF!</definedName>
    <definedName name="ExcelEchanges_115" localSheetId="10">'MatrVal'!$A$34:$I$51</definedName>
    <definedName name="ExcelEchanges_115" localSheetId="9">'MatrVol'!#REF!</definedName>
    <definedName name="ExcelEchanges_116" localSheetId="10">'MatrVal'!$A$34:$I$51</definedName>
    <definedName name="ExcelEchanges_116" localSheetId="9">'MatrVol'!#REF!</definedName>
    <definedName name="ExcelEchanges_117" localSheetId="10">'MatrVal'!$A$34:$I$51</definedName>
    <definedName name="ExcelEchanges_117" localSheetId="9">'MatrVol'!#REF!</definedName>
    <definedName name="ExcelEchanges_118" localSheetId="10">'MatrVal'!$A$34:$I$51</definedName>
    <definedName name="ExcelEchanges_118" localSheetId="9">'MatrVol'!#REF!</definedName>
    <definedName name="ExcelEchanges_119" localSheetId="10">'MatrVal'!$A$34:$I$51</definedName>
    <definedName name="ExcelEchanges_119" localSheetId="9">'MatrVol'!#REF!</definedName>
    <definedName name="ExcelEchanges_12" localSheetId="10">'MatrVal'!#REF!</definedName>
    <definedName name="ExcelEchanges_120" localSheetId="10">'MatrVal'!$A$34:$I$51</definedName>
    <definedName name="ExcelEchanges_120" localSheetId="9">'MatrVol'!#REF!</definedName>
    <definedName name="ExcelEchanges_121" localSheetId="10">'MatrVal'!$A$34:$I$51</definedName>
    <definedName name="ExcelEchanges_121" localSheetId="9">'MatrVol'!#REF!</definedName>
    <definedName name="ExcelEchanges_122" localSheetId="10">'MatrVal'!$A$34:$I$51</definedName>
    <definedName name="ExcelEchanges_122" localSheetId="9">'MatrVol'!#REF!</definedName>
    <definedName name="ExcelEchanges_123" localSheetId="10">'MatrVal'!$A$34:$I$51</definedName>
    <definedName name="ExcelEchanges_123" localSheetId="9">'MatrVol'!#REF!</definedName>
    <definedName name="ExcelEchanges_124" localSheetId="10">'MatrVal'!$A$34:$I$51</definedName>
    <definedName name="ExcelEchanges_124" localSheetId="9">'MatrVol'!#REF!</definedName>
    <definedName name="ExcelEchanges_125" localSheetId="10">'MatrVal'!$A$34:$I$51</definedName>
    <definedName name="ExcelEchanges_125" localSheetId="9">'MatrVol'!#REF!</definedName>
    <definedName name="ExcelEchanges_126" localSheetId="10">'MatrVal'!$A$34:$I$51</definedName>
    <definedName name="ExcelEchanges_126" localSheetId="9">'MatrVol'!#REF!</definedName>
    <definedName name="ExcelEchanges_13" localSheetId="10">'MatrVal'!#REF!</definedName>
    <definedName name="ExcelEchanges_14" localSheetId="10">'MatrVal'!#REF!</definedName>
    <definedName name="ExcelEchanges_15" localSheetId="10">'MatrVal'!#REF!</definedName>
    <definedName name="ExcelEchanges_16" localSheetId="10">'MatrVal'!#REF!</definedName>
    <definedName name="ExcelEchanges_17" localSheetId="10">'MatrVal'!#REF!</definedName>
    <definedName name="ExcelEchanges_18" localSheetId="10">'MatrVal'!#REF!</definedName>
    <definedName name="ExcelEchanges_19" localSheetId="10">'MatrVal'!#REF!</definedName>
    <definedName name="ExcelEchanges_2" localSheetId="10">'MatrVal'!#REF!</definedName>
    <definedName name="ExcelEchanges_20" localSheetId="10">'MatrVal'!#REF!</definedName>
    <definedName name="ExcelEchanges_21" localSheetId="10">'MatrVal'!#REF!</definedName>
    <definedName name="ExcelEchanges_22" localSheetId="10">'MatrVal'!#REF!</definedName>
    <definedName name="ExcelEchanges_23" localSheetId="10">'MatrVal'!#REF!</definedName>
    <definedName name="ExcelEchanges_24" localSheetId="10">'MatrVal'!#REF!</definedName>
    <definedName name="ExcelEchanges_25" localSheetId="10">'MatrVal'!#REF!</definedName>
    <definedName name="ExcelEchanges_26" localSheetId="10">'MatrVal'!#REF!</definedName>
    <definedName name="ExcelEchanges_27" localSheetId="10">'MatrVal'!#REF!</definedName>
    <definedName name="ExcelEchanges_28" localSheetId="10">'MatrVal'!#REF!</definedName>
    <definedName name="ExcelEchanges_29" localSheetId="10">'MatrVal'!#REF!</definedName>
    <definedName name="ExcelEchanges_3" localSheetId="10">'MatrVal'!#REF!</definedName>
    <definedName name="ExcelEchanges_30" localSheetId="10">'MatrVal'!#REF!</definedName>
    <definedName name="ExcelEchanges_31" localSheetId="10">'MatrVal'!#REF!</definedName>
    <definedName name="ExcelEchanges_32" localSheetId="10">'MatrVal'!#REF!</definedName>
    <definedName name="ExcelEchanges_33" localSheetId="10">'MatrVal'!#REF!</definedName>
    <definedName name="ExcelEchanges_34" localSheetId="10">'MatrVal'!#REF!</definedName>
    <definedName name="ExcelEchanges_35" localSheetId="10">'MatrVal'!#REF!</definedName>
    <definedName name="ExcelEchanges_36" localSheetId="10">'MatrVal'!#REF!</definedName>
    <definedName name="ExcelEchanges_37" localSheetId="10">'MatrVal'!#REF!</definedName>
    <definedName name="ExcelEchanges_38" localSheetId="10">'MatrVal'!#REF!</definedName>
    <definedName name="ExcelEchanges_39" localSheetId="10">'MatrVal'!#REF!</definedName>
    <definedName name="ExcelEchanges_4" localSheetId="10">'MatrVal'!#REF!</definedName>
    <definedName name="ExcelEchanges_40" localSheetId="10">'MatrVal'!#REF!</definedName>
    <definedName name="ExcelEchanges_41" localSheetId="10">'MatrVal'!#REF!</definedName>
    <definedName name="ExcelEchanges_42" localSheetId="10">'MatrVal'!#REF!</definedName>
    <definedName name="ExcelEchanges_43" localSheetId="10">'MatrVal'!#REF!</definedName>
    <definedName name="ExcelEchanges_44" localSheetId="10">'MatrVal'!#REF!</definedName>
    <definedName name="ExcelEchanges_45" localSheetId="10">'MatrVal'!#REF!</definedName>
    <definedName name="ExcelEchanges_46" localSheetId="10">'MatrVal'!#REF!</definedName>
    <definedName name="ExcelEchanges_47" localSheetId="10">'MatrVal'!#REF!</definedName>
    <definedName name="ExcelEchanges_48" localSheetId="10">'MatrVal'!#REF!</definedName>
    <definedName name="ExcelEchanges_49" localSheetId="10">'MatrVal'!#REF!</definedName>
    <definedName name="ExcelEchanges_5" localSheetId="10">'MatrVal'!#REF!</definedName>
    <definedName name="ExcelEchanges_50" localSheetId="10">'MatrVal'!#REF!</definedName>
    <definedName name="ExcelEchanges_51" localSheetId="10">'MatrVal'!#REF!</definedName>
    <definedName name="ExcelEchanges_52" localSheetId="10">'MatrVal'!#REF!</definedName>
    <definedName name="ExcelEchanges_53" localSheetId="10">'MatrVal'!#REF!</definedName>
    <definedName name="ExcelEchanges_54" localSheetId="10">'MatrVal'!#REF!</definedName>
    <definedName name="ExcelEchanges_55" localSheetId="10">'MatrVal'!#REF!</definedName>
    <definedName name="ExcelEchanges_56" localSheetId="10">'MatrVal'!#REF!</definedName>
    <definedName name="ExcelEchanges_57" localSheetId="10">'MatrVal'!#REF!</definedName>
    <definedName name="ExcelEchanges_58" localSheetId="10">'MatrVal'!#REF!</definedName>
    <definedName name="ExcelEchanges_59" localSheetId="10">'MatrVal'!#REF!</definedName>
    <definedName name="ExcelEchanges_6" localSheetId="10">'MatrVal'!#REF!</definedName>
    <definedName name="ExcelEchanges_60" localSheetId="10">'MatrVal'!#REF!</definedName>
    <definedName name="ExcelEchanges_61" localSheetId="10">'MatrVal'!#REF!</definedName>
    <definedName name="ExcelEchanges_62" localSheetId="10">'MatrVal'!#REF!</definedName>
    <definedName name="ExcelEchanges_63" localSheetId="10">'MatrVal'!#REF!</definedName>
    <definedName name="ExcelEchanges_64" localSheetId="10">'MatrVal'!#REF!</definedName>
    <definedName name="ExcelEchanges_65" localSheetId="10">'MatrVal'!#REF!</definedName>
    <definedName name="ExcelEchanges_66" localSheetId="10">'MatrVal'!#REF!</definedName>
    <definedName name="ExcelEchanges_67" localSheetId="10">'MatrVal'!#REF!</definedName>
    <definedName name="ExcelEchanges_68" localSheetId="10">'MatrVal'!#REF!</definedName>
    <definedName name="ExcelEchanges_69" localSheetId="10">'MatrVal'!#REF!</definedName>
    <definedName name="ExcelEchanges_7" localSheetId="10">'MatrVal'!#REF!</definedName>
    <definedName name="ExcelEchanges_70" localSheetId="10">'MatrVal'!#REF!</definedName>
    <definedName name="ExcelEchanges_71" localSheetId="10">'MatrVal'!#REF!</definedName>
    <definedName name="ExcelEchanges_72" localSheetId="10">'MatrVal'!#REF!</definedName>
    <definedName name="ExcelEchanges_73" localSheetId="10">'MatrVal'!#REF!</definedName>
    <definedName name="ExcelEchanges_74" localSheetId="10">'MatrVal'!#REF!</definedName>
    <definedName name="ExcelEchanges_75" localSheetId="10">'MatrVal'!#REF!</definedName>
    <definedName name="ExcelEchanges_76" localSheetId="10">'MatrVal'!#REF!</definedName>
    <definedName name="ExcelEchanges_77" localSheetId="10">'MatrVal'!#REF!</definedName>
    <definedName name="ExcelEchanges_78" localSheetId="10">'MatrVal'!#REF!</definedName>
    <definedName name="ExcelEchanges_79" localSheetId="10">'MatrVal'!#REF!</definedName>
    <definedName name="ExcelEchanges_8" localSheetId="10">'MatrVal'!#REF!</definedName>
    <definedName name="ExcelEchanges_80" localSheetId="10">'MatrVal'!#REF!</definedName>
    <definedName name="ExcelEchanges_80" localSheetId="4">'MatrVal%'!#REF!</definedName>
    <definedName name="ExcelEchanges_81" localSheetId="10">'MatrVal'!#REF!</definedName>
    <definedName name="ExcelEchanges_81" localSheetId="4">'MatrVal%'!#REF!</definedName>
    <definedName name="ExcelEchanges_82" localSheetId="10">'MatrVal'!#REF!</definedName>
    <definedName name="ExcelEchanges_82" localSheetId="4">'MatrVal%'!#REF!</definedName>
    <definedName name="ExcelEchanges_83" localSheetId="10">'MatrVal'!#REF!</definedName>
    <definedName name="ExcelEchanges_84" localSheetId="10">'MatrVal'!$A$2:$I$25</definedName>
    <definedName name="ExcelEchanges_84" localSheetId="3">'MatrVar'!$A$3:$D$26</definedName>
    <definedName name="ExcelEchanges_84" localSheetId="9">'MatrVol'!$A$2:$I$25</definedName>
    <definedName name="ExcelEchanges_85" localSheetId="10">'MatrVal'!#REF!</definedName>
    <definedName name="ExcelEchanges_86" localSheetId="10">'MatrVal'!$A$2:$I$25</definedName>
    <definedName name="ExcelEchanges_86" localSheetId="3">'MatrVar'!$A$3:$D$26</definedName>
    <definedName name="ExcelEchanges_86" localSheetId="9">'MatrVol'!$A$2:$I$25</definedName>
    <definedName name="ExcelEchanges_87" localSheetId="10">'MatrVal'!#REF!</definedName>
    <definedName name="ExcelEchanges_88" localSheetId="10">'MatrVal'!$A$2:$I$25</definedName>
    <definedName name="ExcelEchanges_88" localSheetId="3">'MatrVar'!$A$3:$D$26</definedName>
    <definedName name="ExcelEchanges_88" localSheetId="9">'MatrVol'!$A$2:$I$25</definedName>
    <definedName name="ExcelEchanges_89" localSheetId="10">'MatrVal'!#REF!</definedName>
    <definedName name="ExcelEchanges_9" localSheetId="10">'MatrVal'!#REF!</definedName>
    <definedName name="ExcelEchanges_90" localSheetId="10">'MatrVal'!$A$2:$I$25</definedName>
    <definedName name="ExcelEchanges_90" localSheetId="3">'MatrVar'!$A$3:$D$26</definedName>
    <definedName name="ExcelEchanges_90" localSheetId="9">'MatrVol'!$A$2:$I$25</definedName>
    <definedName name="ExcelEchanges_91" localSheetId="10">'MatrVal'!#REF!</definedName>
    <definedName name="ExcelEchanges_92" localSheetId="10">'MatrVal'!$A$2:$I$25</definedName>
    <definedName name="ExcelEchanges_92" localSheetId="3">'MatrVar'!$A$3:$D$26</definedName>
    <definedName name="ExcelEchanges_92" localSheetId="9">'MatrVol'!$A$2:$I$25</definedName>
    <definedName name="ExcelEchanges_93" localSheetId="10">'MatrVal'!#REF!</definedName>
    <definedName name="ExcelEchanges_94" localSheetId="10">'MatrVal'!$A$2:$I$25</definedName>
    <definedName name="ExcelEchanges_94" localSheetId="3">'MatrVar'!$A$3:$D$26</definedName>
    <definedName name="ExcelEchanges_94" localSheetId="9">'MatrVol'!$A$2:$I$25</definedName>
    <definedName name="ExcelEchanges_95" localSheetId="10">'MatrVal'!#REF!</definedName>
    <definedName name="ExcelEchanges_96" localSheetId="10">'MatrVal'!$A$2:$I$25</definedName>
    <definedName name="ExcelEchanges_96" localSheetId="3">'MatrVar'!$A$3:$D$26</definedName>
    <definedName name="ExcelEchanges_96" localSheetId="9">'MatrVol'!$A$2:$I$25</definedName>
    <definedName name="ExcelEchanges_97" localSheetId="10">'MatrVal'!#REF!</definedName>
    <definedName name="ExcelEchanges_98" localSheetId="10">'MatrVal'!$A$2:$I$25</definedName>
    <definedName name="ExcelEchanges_98" localSheetId="3">'MatrVar'!$A$3:$D$26</definedName>
    <definedName name="ExcelEchanges_98" localSheetId="9">'MatrVol'!$A$2:$I$25</definedName>
    <definedName name="ExcelEchanges_99" localSheetId="10">'MatrVal'!$A$2:$I$25</definedName>
    <definedName name="ExcelEchanges_99" localSheetId="3">'MatrVar'!$A$3:$D$26</definedName>
    <definedName name="ExcelEchanges_99" localSheetId="9">'MatrVol'!$A$2:$I$25</definedName>
    <definedName name="ExcelEvolutions" localSheetId="12">'Wvar'!$A$2:$E$4</definedName>
    <definedName name="ExcelEvolutions_1" localSheetId="12">'Wvar'!#REF!</definedName>
    <definedName name="ExcelParam" localSheetId="8">'Paramètres'!$A$20:$G$31</definedName>
    <definedName name="ExcelPrixQuantités" localSheetId="7">'Données'!#REF!</definedName>
    <definedName name="ExcelPrixQuantités_1" localSheetId="7">'Données'!#REF!</definedName>
    <definedName name="ExcelPrixQuantités_10" localSheetId="7">'Données'!$A$2:$G$42</definedName>
    <definedName name="ExcelPrixQuantités_2" localSheetId="7">'Données'!#REF!</definedName>
    <definedName name="ExcelPrixQuantités_3" localSheetId="7">'Données'!#REF!</definedName>
    <definedName name="ExcelPrixQuantités_4" localSheetId="7">'Données'!#REF!</definedName>
    <definedName name="ExcelPrixQuantités_5" localSheetId="7">'Données'!$A$2:$G$39</definedName>
    <definedName name="ExcelPrixQuantités_6" localSheetId="7">'Données'!#REF!</definedName>
    <definedName name="ExcelPrixQuantités_7" localSheetId="7">'Données'!#REF!</definedName>
    <definedName name="ExcelPrixQuantités_8" localSheetId="7">'Données'!$A$2:$G$42</definedName>
    <definedName name="ExcelPrixQuantités_9" localSheetId="7">'Données'!$A$44:$G$84</definedName>
  </definedNames>
  <calcPr fullCalcOnLoad="1"/>
</workbook>
</file>

<file path=xl/sharedStrings.xml><?xml version="1.0" encoding="utf-8"?>
<sst xmlns="http://schemas.openxmlformats.org/spreadsheetml/2006/main" count="729" uniqueCount="173">
  <si>
    <t>Exportations produits primaires (% échanges de biens)</t>
  </si>
  <si>
    <t>salaires réels</t>
  </si>
  <si>
    <t>degré d'ouverture  de l'industrie</t>
  </si>
  <si>
    <t>Total Monde</t>
  </si>
  <si>
    <t>matrices des échanges de biens &amp; services (% échanges totaux) : Situation initiale</t>
  </si>
  <si>
    <t>Production manufacturière (% PiB)</t>
  </si>
  <si>
    <t>Production agricole (% PiB)</t>
  </si>
  <si>
    <t>Production Services (% PiB)</t>
  </si>
  <si>
    <t>équilibre initial</t>
  </si>
  <si>
    <t>équilibre final</t>
  </si>
  <si>
    <t>Effet total</t>
  </si>
  <si>
    <t>matrices des échanges de biens &amp; services : Situation finale</t>
  </si>
  <si>
    <t>Balassa 1965</t>
  </si>
  <si>
    <t>ED</t>
  </si>
  <si>
    <t>Export ser ED</t>
  </si>
  <si>
    <t>Import ser ED</t>
  </si>
  <si>
    <t>Export globale ED</t>
  </si>
  <si>
    <t>Import globale ED</t>
  </si>
  <si>
    <t>Export ind ED</t>
  </si>
  <si>
    <t>Import ind ED</t>
  </si>
  <si>
    <t>Export agr ED</t>
  </si>
  <si>
    <t>Matrice des échanges (volume)</t>
  </si>
  <si>
    <t>Travail dans les services (%)</t>
  </si>
  <si>
    <t>Taux de couverture</t>
  </si>
  <si>
    <t>Demande manufacturière (% PiB)</t>
  </si>
  <si>
    <t>Demande agricole (% PiB)</t>
  </si>
  <si>
    <t>Demandeservices (% PiB)</t>
  </si>
  <si>
    <t>Demande globale</t>
  </si>
  <si>
    <t>Com Agricole (% total)</t>
  </si>
  <si>
    <t>Com industrie (% total)</t>
  </si>
  <si>
    <t>Com services (% total)</t>
  </si>
  <si>
    <t>Offre globale</t>
  </si>
  <si>
    <t>valeur unitaire à l'import</t>
  </si>
  <si>
    <t>Secteurs</t>
  </si>
  <si>
    <t>Demande valeur</t>
  </si>
  <si>
    <t xml:space="preserve">Indice des prix </t>
  </si>
  <si>
    <t>Demande volume</t>
  </si>
  <si>
    <t>Economies développées</t>
  </si>
  <si>
    <t>Economies émergentes</t>
  </si>
  <si>
    <t>Economies non émergentes</t>
  </si>
  <si>
    <t>Travail dans l'industrie (%)</t>
  </si>
  <si>
    <t>Monde</t>
  </si>
  <si>
    <t>Evolution des échanges par produit et par région</t>
  </si>
  <si>
    <t>Import EE</t>
  </si>
  <si>
    <t>Import ENE</t>
  </si>
  <si>
    <t>Import ED</t>
  </si>
  <si>
    <t xml:space="preserve">Demande volume </t>
  </si>
  <si>
    <t>Export ED</t>
  </si>
  <si>
    <t>Export EE</t>
  </si>
  <si>
    <t>Export ENE</t>
  </si>
  <si>
    <t>Composition des échanges</t>
  </si>
  <si>
    <t xml:space="preserve">Import agr </t>
  </si>
  <si>
    <t xml:space="preserve">Import ser </t>
  </si>
  <si>
    <t>Effet résiduel</t>
  </si>
  <si>
    <t>Pays intermédiaires</t>
  </si>
  <si>
    <t>Pays pauvres</t>
  </si>
  <si>
    <t>Com région (% total)</t>
  </si>
  <si>
    <t>Pays développés</t>
  </si>
  <si>
    <t>Echanges totaux</t>
  </si>
  <si>
    <t>Total</t>
  </si>
  <si>
    <t>Taux de pénétration à l'import</t>
  </si>
  <si>
    <t>Evolutions des parts à l'exportation</t>
  </si>
  <si>
    <t>Situation initiale</t>
  </si>
  <si>
    <t>Situation finale</t>
  </si>
  <si>
    <t>Effet de structure</t>
  </si>
  <si>
    <t>Effet de compétitivité</t>
  </si>
  <si>
    <t>Part de marché élémentaire</t>
  </si>
  <si>
    <t>Import ind</t>
  </si>
  <si>
    <t xml:space="preserve">valeur unitaire à l'export </t>
  </si>
  <si>
    <t>salaires nominaux</t>
  </si>
  <si>
    <t>salaires réels (base 100 pays riches)</t>
  </si>
  <si>
    <t>PIB nominal</t>
  </si>
  <si>
    <t>degré d'ouverture</t>
  </si>
  <si>
    <t>degré de substitution bien agricole</t>
  </si>
  <si>
    <t>degré de substitution services</t>
  </si>
  <si>
    <t>Pop active (% total)</t>
  </si>
  <si>
    <t>Quantités offertes prod ind</t>
  </si>
  <si>
    <t>Quantités offertes prod agr</t>
  </si>
  <si>
    <t>EE</t>
  </si>
  <si>
    <t>Export ser EE</t>
  </si>
  <si>
    <t>Export globale ENE</t>
  </si>
  <si>
    <t>Import globale ENE</t>
  </si>
  <si>
    <t>Export ind ENE</t>
  </si>
  <si>
    <t>Import ind ENE</t>
  </si>
  <si>
    <t>Export agr ENE</t>
  </si>
  <si>
    <t>Exportser ENE</t>
  </si>
  <si>
    <t>Evolution en valeur</t>
  </si>
  <si>
    <t>Evolution en volume</t>
  </si>
  <si>
    <t>Avantages Comparatifs Révélés</t>
  </si>
  <si>
    <t>Contribution au solde (millième du PIB)</t>
  </si>
  <si>
    <t>Export agr EE</t>
  </si>
  <si>
    <t>Import agr EE</t>
  </si>
  <si>
    <t>ENE</t>
  </si>
  <si>
    <t>Import agr ENE</t>
  </si>
  <si>
    <t>coefficients techniques industrie</t>
  </si>
  <si>
    <t>coefficients techniques agriculture</t>
  </si>
  <si>
    <t>total</t>
  </si>
  <si>
    <t>PIB/tête</t>
  </si>
  <si>
    <t>(1/2)*(X+M)/PIB</t>
  </si>
  <si>
    <t>DO valeur</t>
  </si>
  <si>
    <t>DO volume</t>
  </si>
  <si>
    <t>Prix et quantités</t>
  </si>
  <si>
    <t>Matrice des échanges (valeur)</t>
  </si>
  <si>
    <t>Import ser EE</t>
  </si>
  <si>
    <t>Export globale EE</t>
  </si>
  <si>
    <t>Exportations globales de biens</t>
  </si>
  <si>
    <t>poids économique des régions(base 100 pays riches</t>
  </si>
  <si>
    <t>Effet de l'échange (% PIB)</t>
  </si>
  <si>
    <t>Effet de la spécialisation (% PIB)</t>
  </si>
  <si>
    <t>Total des échanges</t>
  </si>
  <si>
    <t>Les parts de marché à l'exportation</t>
  </si>
  <si>
    <t>PIB (1995)</t>
  </si>
  <si>
    <t>Pop active (millions)</t>
  </si>
  <si>
    <t>% de la consommation intérieure</t>
  </si>
  <si>
    <t>Quantités offertes prod ser</t>
  </si>
  <si>
    <t>Evolution des échanges</t>
  </si>
  <si>
    <t>X valeur</t>
  </si>
  <si>
    <t>M valeur</t>
  </si>
  <si>
    <t>X volume</t>
  </si>
  <si>
    <t>M volume</t>
  </si>
  <si>
    <t>Effet global</t>
  </si>
  <si>
    <t>cons bien manufacturé</t>
  </si>
  <si>
    <t>cons bien agricole</t>
  </si>
  <si>
    <t>cons services</t>
  </si>
  <si>
    <t>degré de substitution bien manufacturé</t>
  </si>
  <si>
    <t>Croissance</t>
  </si>
  <si>
    <t>Import globale EE</t>
  </si>
  <si>
    <t>Export ind EE</t>
  </si>
  <si>
    <t>Import ind EE</t>
  </si>
  <si>
    <t>Poids des produits dans les importations totales de la région</t>
  </si>
  <si>
    <t>Prix et indicateurs</t>
  </si>
  <si>
    <t>TC valeur</t>
  </si>
  <si>
    <t>TC volume</t>
  </si>
  <si>
    <t>Degré d'ouverture</t>
  </si>
  <si>
    <t>coefficients techniques services</t>
  </si>
  <si>
    <t>Import ser ENE</t>
  </si>
  <si>
    <t>Evolution des demandes et des prix (base 100 équilibre initial)</t>
  </si>
  <si>
    <t>Demandes nationales</t>
  </si>
  <si>
    <t>Indice des prix</t>
  </si>
  <si>
    <t>Demandes mondiales</t>
  </si>
  <si>
    <t>Données réelles CEPII 1998</t>
  </si>
  <si>
    <t>Prix prod industrielle ED</t>
  </si>
  <si>
    <t>Prix prod agricole ED</t>
  </si>
  <si>
    <t>Prix services ED</t>
  </si>
  <si>
    <t>Quantités demandées prod ind ED</t>
  </si>
  <si>
    <t>Quantités demandées prod agr ED</t>
  </si>
  <si>
    <t>Quantités demandées prod ser ED</t>
  </si>
  <si>
    <t>Prix prod industrielle EE</t>
  </si>
  <si>
    <t>Prix prod agricole EE</t>
  </si>
  <si>
    <t>Prix services EE</t>
  </si>
  <si>
    <t>Quantités demandées prod ind EE</t>
  </si>
  <si>
    <t>Quantités demandées prod agr EE</t>
  </si>
  <si>
    <t>Quantités demandées prod ser EE</t>
  </si>
  <si>
    <t>Prix prod industrielle ENE</t>
  </si>
  <si>
    <t>Prix prod agricole ENE</t>
  </si>
  <si>
    <t>Prix services ENE</t>
  </si>
  <si>
    <t>Quantités demandées prod ind ENE</t>
  </si>
  <si>
    <t>Quantités demandées prod agr ENE</t>
  </si>
  <si>
    <t>Quantités demandées prod ser ENE</t>
  </si>
  <si>
    <t>Import agr ED</t>
  </si>
  <si>
    <t>Export ser ENE</t>
  </si>
  <si>
    <t>Offre totale de travail</t>
  </si>
  <si>
    <t>Paramètres</t>
  </si>
  <si>
    <t>ED : Economies développées</t>
  </si>
  <si>
    <t>EE : Economies émergentes</t>
  </si>
  <si>
    <t>ENE : Economies non émergentes</t>
  </si>
  <si>
    <t>Industrie</t>
  </si>
  <si>
    <t>Agriculture</t>
  </si>
  <si>
    <t>Services</t>
  </si>
  <si>
    <t>Termes de l'échange</t>
  </si>
  <si>
    <t>termes de l'échange</t>
  </si>
  <si>
    <t>Exportations produits industriels (% échanges de biens)</t>
  </si>
  <si>
    <t>Travail dans l'agriculture (%)</t>
  </si>
</sst>
</file>

<file path=xl/styles.xml><?xml version="1.0" encoding="utf-8"?>
<styleSheet xmlns="http://schemas.openxmlformats.org/spreadsheetml/2006/main">
  <numFmts count="3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_ ;\-#,##0\ "/>
    <numFmt numFmtId="181" formatCode="0.000%"/>
    <numFmt numFmtId="182" formatCode="#,##0.000"/>
    <numFmt numFmtId="183" formatCode="0.000"/>
    <numFmt numFmtId="184" formatCode="0.0000"/>
    <numFmt numFmtId="185" formatCode="0.0%"/>
    <numFmt numFmtId="186" formatCode="0.00000%"/>
    <numFmt numFmtId="187" formatCode="0.00000"/>
    <numFmt numFmtId="188" formatCode="0.0000%"/>
    <numFmt numFmtId="189" formatCode="0.000000%"/>
    <numFmt numFmtId="190" formatCode="0.000000"/>
    <numFmt numFmtId="191" formatCode="0.00000*100"/>
    <numFmt numFmtId="192" formatCode="#,##0.0000"/>
    <numFmt numFmtId="193" formatCode="0.0000000"/>
    <numFmt numFmtId="194" formatCode="0.0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Times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Times"/>
      <family val="0"/>
    </font>
    <font>
      <sz val="8"/>
      <name val="Geneva"/>
      <family val="0"/>
    </font>
    <font>
      <sz val="8"/>
      <name val="Times"/>
      <family val="0"/>
    </font>
    <font>
      <sz val="8"/>
      <name val="Times New Roman"/>
      <family val="0"/>
    </font>
    <font>
      <sz val="8"/>
      <color indexed="9"/>
      <name val="Times"/>
      <family val="0"/>
    </font>
    <font>
      <i/>
      <sz val="8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49"/>
      </left>
      <right>
        <color indexed="63"/>
      </right>
      <top style="hair">
        <color indexed="49"/>
      </top>
      <bottom style="hair">
        <color indexed="49"/>
      </bottom>
    </border>
    <border>
      <left>
        <color indexed="63"/>
      </left>
      <right>
        <color indexed="63"/>
      </right>
      <top style="hair">
        <color indexed="49"/>
      </top>
      <bottom style="hair">
        <color indexed="49"/>
      </bottom>
    </border>
    <border>
      <left>
        <color indexed="63"/>
      </left>
      <right style="hair">
        <color indexed="49"/>
      </right>
      <top style="hair">
        <color indexed="49"/>
      </top>
      <bottom style="hair">
        <color indexed="49"/>
      </bottom>
    </border>
    <border>
      <left style="hair">
        <color indexed="49"/>
      </left>
      <right style="hair">
        <color indexed="49"/>
      </right>
      <top style="hair">
        <color indexed="49"/>
      </top>
      <bottom style="hair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92" fontId="6" fillId="0" borderId="0" xfId="0" applyNumberFormat="1" applyFont="1" applyAlignment="1">
      <alignment/>
    </xf>
    <xf numFmtId="192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0" fontId="9" fillId="0" borderId="1" xfId="0" applyFont="1" applyFill="1" applyBorder="1" applyAlignment="1">
      <alignment horizontal="center" shrinkToFit="1"/>
    </xf>
    <xf numFmtId="0" fontId="9" fillId="0" borderId="2" xfId="0" applyFont="1" applyFill="1" applyBorder="1" applyAlignment="1">
      <alignment horizontal="center" shrinkToFit="1"/>
    </xf>
    <xf numFmtId="0" fontId="9" fillId="0" borderId="3" xfId="0" applyFont="1" applyFill="1" applyBorder="1" applyAlignment="1">
      <alignment horizontal="center" shrinkToFit="1"/>
    </xf>
    <xf numFmtId="0" fontId="10" fillId="0" borderId="0" xfId="0" applyFont="1" applyAlignment="1">
      <alignment/>
    </xf>
    <xf numFmtId="0" fontId="11" fillId="0" borderId="1" xfId="0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center" shrinkToFit="1"/>
    </xf>
    <xf numFmtId="0" fontId="11" fillId="0" borderId="3" xfId="0" applyFont="1" applyFill="1" applyBorder="1" applyAlignment="1">
      <alignment horizontal="center" shrinkToFit="1"/>
    </xf>
    <xf numFmtId="0" fontId="11" fillId="0" borderId="1" xfId="0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center" shrinkToFit="1"/>
    </xf>
    <xf numFmtId="0" fontId="11" fillId="0" borderId="3" xfId="0" applyFont="1" applyFill="1" applyBorder="1" applyAlignment="1">
      <alignment horizontal="center" shrinkToFit="1"/>
    </xf>
    <xf numFmtId="0" fontId="11" fillId="0" borderId="4" xfId="0" applyFont="1" applyFill="1" applyBorder="1" applyAlignment="1">
      <alignment horizontal="left" shrinkToFit="1"/>
    </xf>
    <xf numFmtId="0" fontId="11" fillId="0" borderId="4" xfId="0" applyFont="1" applyFill="1" applyBorder="1" applyAlignment="1">
      <alignment horizontal="center" shrinkToFit="1"/>
    </xf>
    <xf numFmtId="0" fontId="11" fillId="0" borderId="4" xfId="0" applyFont="1" applyFill="1" applyBorder="1" applyAlignment="1">
      <alignment horizontal="left" vertical="center" shrinkToFit="1"/>
    </xf>
    <xf numFmtId="10" fontId="11" fillId="0" borderId="4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10" fontId="11" fillId="0" borderId="4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10" fontId="11" fillId="0" borderId="4" xfId="0" applyNumberFormat="1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right" vertical="center" shrinkToFit="1"/>
    </xf>
    <xf numFmtId="180" fontId="11" fillId="0" borderId="4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horizontal="left"/>
    </xf>
    <xf numFmtId="10" fontId="9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/>
    </xf>
    <xf numFmtId="10" fontId="11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 shrinkToFit="1"/>
    </xf>
    <xf numFmtId="10" fontId="11" fillId="0" borderId="0" xfId="0" applyNumberFormat="1" applyFont="1" applyBorder="1" applyAlignment="1">
      <alignment horizontal="left" shrinkToFit="1"/>
    </xf>
    <xf numFmtId="10" fontId="11" fillId="0" borderId="0" xfId="0" applyNumberFormat="1" applyFont="1" applyBorder="1" applyAlignment="1">
      <alignment horizontal="center" shrinkToFit="1"/>
    </xf>
    <xf numFmtId="10" fontId="11" fillId="0" borderId="0" xfId="0" applyNumberFormat="1" applyFont="1" applyBorder="1" applyAlignment="1" quotePrefix="1">
      <alignment horizontal="right" shrinkToFit="1"/>
    </xf>
    <xf numFmtId="10" fontId="11" fillId="0" borderId="0" xfId="0" applyNumberFormat="1" applyFont="1" applyBorder="1" applyAlignment="1">
      <alignment horizontal="right" shrinkToFit="1"/>
    </xf>
    <xf numFmtId="10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0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0" fontId="11" fillId="0" borderId="0" xfId="0" applyNumberFormat="1" applyFont="1" applyBorder="1" applyAlignment="1">
      <alignment horizontal="left"/>
    </xf>
    <xf numFmtId="10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88" fontId="9" fillId="0" borderId="0" xfId="0" applyNumberFormat="1" applyFont="1" applyAlignment="1">
      <alignment horizontal="center"/>
    </xf>
    <xf numFmtId="188" fontId="9" fillId="0" borderId="0" xfId="0" applyNumberFormat="1" applyFont="1" applyAlignment="1">
      <alignment horizontal="center"/>
    </xf>
    <xf numFmtId="188" fontId="11" fillId="0" borderId="0" xfId="0" applyNumberFormat="1" applyFont="1" applyAlignment="1">
      <alignment/>
    </xf>
    <xf numFmtId="188" fontId="11" fillId="0" borderId="0" xfId="0" applyNumberFormat="1" applyFont="1" applyAlignment="1">
      <alignment horizontal="left"/>
    </xf>
    <xf numFmtId="188" fontId="9" fillId="0" borderId="0" xfId="0" applyNumberFormat="1" applyFont="1" applyAlignment="1">
      <alignment horizontal="right"/>
    </xf>
    <xf numFmtId="188" fontId="9" fillId="0" borderId="0" xfId="0" applyNumberFormat="1" applyFont="1" applyAlignment="1">
      <alignment horizontal="left"/>
    </xf>
    <xf numFmtId="188" fontId="11" fillId="0" borderId="0" xfId="0" applyNumberFormat="1" applyFont="1" applyBorder="1" applyAlignment="1">
      <alignment horizontal="center" shrinkToFit="1"/>
    </xf>
    <xf numFmtId="188" fontId="11" fillId="0" borderId="0" xfId="0" applyNumberFormat="1" applyFont="1" applyAlignment="1">
      <alignment horizontal="center"/>
    </xf>
    <xf numFmtId="181" fontId="11" fillId="0" borderId="0" xfId="0" applyNumberFormat="1" applyFont="1" applyBorder="1" applyAlignment="1">
      <alignment horizontal="left" shrinkToFit="1"/>
    </xf>
    <xf numFmtId="181" fontId="11" fillId="2" borderId="5" xfId="0" applyNumberFormat="1" applyFont="1" applyFill="1" applyBorder="1" applyAlignment="1">
      <alignment horizontal="right"/>
    </xf>
    <xf numFmtId="181" fontId="11" fillId="0" borderId="0" xfId="0" applyNumberFormat="1" applyFont="1" applyAlignment="1">
      <alignment horizontal="right"/>
    </xf>
    <xf numFmtId="181" fontId="9" fillId="0" borderId="0" xfId="0" applyNumberFormat="1" applyFont="1" applyAlignment="1">
      <alignment horizontal="left"/>
    </xf>
    <xf numFmtId="181" fontId="11" fillId="0" borderId="0" xfId="0" applyNumberFormat="1" applyFont="1" applyAlignment="1">
      <alignment horizontal="left"/>
    </xf>
    <xf numFmtId="181" fontId="11" fillId="0" borderId="0" xfId="0" applyNumberFormat="1" applyFont="1" applyBorder="1" applyAlignment="1">
      <alignment horizontal="center" shrinkToFit="1"/>
    </xf>
    <xf numFmtId="181" fontId="11" fillId="0" borderId="0" xfId="0" applyNumberFormat="1" applyFont="1" applyAlignment="1">
      <alignment horizontal="center"/>
    </xf>
    <xf numFmtId="181" fontId="11" fillId="2" borderId="6" xfId="0" applyNumberFormat="1" applyFont="1" applyFill="1" applyBorder="1" applyAlignment="1">
      <alignment horizontal="right"/>
    </xf>
    <xf numFmtId="181" fontId="11" fillId="2" borderId="7" xfId="0" applyNumberFormat="1" applyFont="1" applyFill="1" applyBorder="1" applyAlignment="1">
      <alignment horizontal="right"/>
    </xf>
    <xf numFmtId="181" fontId="11" fillId="0" borderId="0" xfId="0" applyNumberFormat="1" applyFont="1" applyAlignment="1">
      <alignment horizontal="right"/>
    </xf>
    <xf numFmtId="181" fontId="9" fillId="3" borderId="0" xfId="0" applyNumberFormat="1" applyFont="1" applyFill="1" applyAlignment="1">
      <alignment horizontal="left"/>
    </xf>
    <xf numFmtId="181" fontId="11" fillId="2" borderId="8" xfId="0" applyNumberFormat="1" applyFont="1" applyFill="1" applyBorder="1" applyAlignment="1">
      <alignment horizontal="right"/>
    </xf>
    <xf numFmtId="181" fontId="11" fillId="2" borderId="9" xfId="0" applyNumberFormat="1" applyFont="1" applyFill="1" applyBorder="1" applyAlignment="1">
      <alignment horizontal="right"/>
    </xf>
    <xf numFmtId="181" fontId="9" fillId="0" borderId="0" xfId="0" applyNumberFormat="1" applyFont="1" applyAlignment="1">
      <alignment horizontal="right"/>
    </xf>
    <xf numFmtId="181" fontId="11" fillId="2" borderId="10" xfId="0" applyNumberFormat="1" applyFont="1" applyFill="1" applyBorder="1" applyAlignment="1">
      <alignment horizontal="right"/>
    </xf>
    <xf numFmtId="181" fontId="11" fillId="2" borderId="11" xfId="0" applyNumberFormat="1" applyFont="1" applyFill="1" applyBorder="1" applyAlignment="1">
      <alignment horizontal="right"/>
    </xf>
    <xf numFmtId="181" fontId="11" fillId="2" borderId="12" xfId="0" applyNumberFormat="1" applyFont="1" applyFill="1" applyBorder="1" applyAlignment="1">
      <alignment horizontal="right"/>
    </xf>
    <xf numFmtId="181" fontId="11" fillId="2" borderId="13" xfId="0" applyNumberFormat="1" applyFont="1" applyFill="1" applyBorder="1" applyAlignment="1">
      <alignment horizontal="right"/>
    </xf>
    <xf numFmtId="188" fontId="11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right"/>
    </xf>
    <xf numFmtId="182" fontId="11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82" fontId="9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94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183" fontId="11" fillId="0" borderId="0" xfId="0" applyNumberFormat="1" applyFont="1" applyBorder="1" applyAlignment="1">
      <alignment horizontal="left"/>
    </xf>
    <xf numFmtId="183" fontId="11" fillId="0" borderId="0" xfId="0" applyNumberFormat="1" applyFont="1" applyBorder="1" applyAlignment="1">
      <alignment horizontal="right"/>
    </xf>
    <xf numFmtId="183" fontId="14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192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2" fontId="9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82" fontId="11" fillId="0" borderId="0" xfId="0" applyNumberFormat="1" applyFont="1" applyBorder="1" applyAlignment="1">
      <alignment horizontal="left" shrinkToFit="1"/>
    </xf>
    <xf numFmtId="182" fontId="11" fillId="0" borderId="0" xfId="0" applyNumberFormat="1" applyFont="1" applyBorder="1" applyAlignment="1">
      <alignment horizontal="center" shrinkToFit="1"/>
    </xf>
    <xf numFmtId="182" fontId="9" fillId="0" borderId="0" xfId="0" applyNumberFormat="1" applyFont="1" applyBorder="1" applyAlignment="1">
      <alignment horizontal="center" shrinkToFit="1"/>
    </xf>
    <xf numFmtId="2" fontId="11" fillId="0" borderId="0" xfId="0" applyNumberFormat="1" applyFont="1" applyBorder="1" applyAlignment="1">
      <alignment horizontal="left" shrinkToFit="1"/>
    </xf>
    <xf numFmtId="183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 horizontal="center" shrinkToFit="1"/>
    </xf>
    <xf numFmtId="2" fontId="9" fillId="0" borderId="0" xfId="0" applyNumberFormat="1" applyFont="1" applyBorder="1" applyAlignment="1">
      <alignment horizontal="center" shrinkToFit="1"/>
    </xf>
    <xf numFmtId="2" fontId="9" fillId="0" borderId="0" xfId="0" applyNumberFormat="1" applyFont="1" applyFill="1" applyBorder="1" applyAlignment="1">
      <alignment horizontal="center" shrinkToFit="1"/>
    </xf>
    <xf numFmtId="2" fontId="9" fillId="0" borderId="0" xfId="0" applyNumberFormat="1" applyFont="1" applyBorder="1" applyAlignment="1">
      <alignment horizontal="left" shrinkToFit="1"/>
    </xf>
    <xf numFmtId="182" fontId="9" fillId="0" borderId="0" xfId="0" applyNumberFormat="1" applyFont="1" applyBorder="1" applyAlignment="1">
      <alignment horizontal="left" shrinkToFit="1"/>
    </xf>
    <xf numFmtId="2" fontId="11" fillId="0" borderId="0" xfId="0" applyNumberFormat="1" applyFont="1" applyBorder="1" applyAlignment="1">
      <alignment horizontal="right" shrinkToFit="1"/>
    </xf>
    <xf numFmtId="2" fontId="11" fillId="0" borderId="0" xfId="0" applyNumberFormat="1" applyFont="1" applyFill="1" applyBorder="1" applyAlignment="1">
      <alignment horizontal="center" shrinkToFit="1"/>
    </xf>
    <xf numFmtId="182" fontId="9" fillId="0" borderId="0" xfId="0" applyNumberFormat="1" applyFont="1" applyFill="1" applyBorder="1" applyAlignment="1">
      <alignment horizont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chartsheet" Target="chartsheets/sheet3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Evolution des importations totales (valeur)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MatrVar!$E$4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MatrVar!$A$5:$A$8</c:f>
              <c:strCache>
                <c:ptCount val="4"/>
                <c:pt idx="0">
                  <c:v>Import globale ED</c:v>
                </c:pt>
                <c:pt idx="1">
                  <c:v>Import globale EE</c:v>
                </c:pt>
                <c:pt idx="2">
                  <c:v>Import globale ENE</c:v>
                </c:pt>
                <c:pt idx="3">
                  <c:v>Total</c:v>
                </c:pt>
              </c:strCache>
            </c:strRef>
          </c:cat>
          <c:val>
            <c:numRef>
              <c:f>MatrVar!$E$5:$E$8</c:f>
              <c:numCache>
                <c:ptCount val="4"/>
                <c:pt idx="0">
                  <c:v>0.019185474580515782</c:v>
                </c:pt>
                <c:pt idx="1">
                  <c:v>0.024417825594541975</c:v>
                </c:pt>
                <c:pt idx="2">
                  <c:v>0.004023677956014549</c:v>
                </c:pt>
                <c:pt idx="3">
                  <c:v>0.018631340741655844</c:v>
                </c:pt>
              </c:numCache>
            </c:numRef>
          </c:val>
        </c:ser>
        <c:axId val="20800520"/>
        <c:axId val="52986953"/>
      </c:bar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86953"/>
        <c:crosses val="autoZero"/>
        <c:auto val="1"/>
        <c:lblOffset val="100"/>
        <c:noMultiLvlLbl val="0"/>
      </c:catAx>
      <c:valAx>
        <c:axId val="529869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0800520"/>
        <c:crossesAt val="1"/>
        <c:crossBetween val="between"/>
        <c:dispUnits/>
        <c:majorUnit val="0.01"/>
        <c:min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Evolution des importations totales (volume)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MatrVar!$E$29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CFFFF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MatrVar!$A$30:$A$33</c:f>
              <c:strCache>
                <c:ptCount val="4"/>
                <c:pt idx="0">
                  <c:v>Import globale ED</c:v>
                </c:pt>
                <c:pt idx="1">
                  <c:v>Import globale EE</c:v>
                </c:pt>
                <c:pt idx="2">
                  <c:v>Import globale ENE</c:v>
                </c:pt>
                <c:pt idx="3">
                  <c:v>Total</c:v>
                </c:pt>
              </c:strCache>
            </c:strRef>
          </c:cat>
          <c:val>
            <c:numRef>
              <c:f>MatrVar!$E$30:$E$33</c:f>
              <c:numCache>
                <c:ptCount val="4"/>
                <c:pt idx="0">
                  <c:v>0.06551966207616733</c:v>
                </c:pt>
                <c:pt idx="1">
                  <c:v>0.023740596596659502</c:v>
                </c:pt>
                <c:pt idx="2">
                  <c:v>0.01714065207396054</c:v>
                </c:pt>
                <c:pt idx="3">
                  <c:v>0.04174691445070278</c:v>
                </c:pt>
              </c:numCache>
            </c:numRef>
          </c:val>
        </c:ser>
        <c:axId val="7120530"/>
        <c:axId val="64084771"/>
      </c:barChart>
      <c:catAx>
        <c:axId val="712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84771"/>
        <c:crosses val="autoZero"/>
        <c:auto val="1"/>
        <c:lblOffset val="100"/>
        <c:noMultiLvlLbl val="0"/>
      </c:catAx>
      <c:valAx>
        <c:axId val="640847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7120530"/>
        <c:crossesAt val="1"/>
        <c:crossBetween val="between"/>
        <c:dispUnits/>
        <c:majorUnit val="0.02"/>
        <c:min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Croissance du revenu réel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375"/>
          <c:w val="0.979"/>
          <c:h val="0.80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Wvar!$A$2</c:f>
              <c:strCache>
                <c:ptCount val="1"/>
                <c:pt idx="0">
                  <c:v>Effet de l'échange (% PIB)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Wvar!$B$1:$E$1</c:f>
              <c:strCache>
                <c:ptCount val="4"/>
                <c:pt idx="0">
                  <c:v>ED</c:v>
                </c:pt>
                <c:pt idx="1">
                  <c:v>EE</c:v>
                </c:pt>
                <c:pt idx="2">
                  <c:v>ENE</c:v>
                </c:pt>
                <c:pt idx="3">
                  <c:v>Monde</c:v>
                </c:pt>
              </c:strCache>
            </c:strRef>
          </c:cat>
          <c:val>
            <c:numRef>
              <c:f>Wvar!$B$2:$E$2</c:f>
              <c:numCache>
                <c:ptCount val="4"/>
                <c:pt idx="0">
                  <c:v>0.003025508103284531</c:v>
                </c:pt>
                <c:pt idx="1">
                  <c:v>-0.012546772680569578</c:v>
                </c:pt>
                <c:pt idx="2">
                  <c:v>0.0028203026934144667</c:v>
                </c:pt>
              </c:numCache>
            </c:numRef>
          </c:val>
        </c:ser>
        <c:ser>
          <c:idx val="1"/>
          <c:order val="1"/>
          <c:tx>
            <c:strRef>
              <c:f>Wvar!$A$3</c:f>
              <c:strCache>
                <c:ptCount val="1"/>
                <c:pt idx="0">
                  <c:v>Effet de la spécialisation (% PIB)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delete val="1"/>
            </c:dLbl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Wvar!$B$1:$E$1</c:f>
              <c:strCache>
                <c:ptCount val="4"/>
                <c:pt idx="0">
                  <c:v>ED</c:v>
                </c:pt>
                <c:pt idx="1">
                  <c:v>EE</c:v>
                </c:pt>
                <c:pt idx="2">
                  <c:v>ENE</c:v>
                </c:pt>
                <c:pt idx="3">
                  <c:v>Monde</c:v>
                </c:pt>
              </c:strCache>
            </c:strRef>
          </c:cat>
          <c:val>
            <c:numRef>
              <c:f>Wvar!$B$3:$E$3</c:f>
              <c:numCache>
                <c:ptCount val="4"/>
                <c:pt idx="0">
                  <c:v>5.8035301288532435E-05</c:v>
                </c:pt>
                <c:pt idx="1">
                  <c:v>0.05064061042588019</c:v>
                </c:pt>
                <c:pt idx="2">
                  <c:v>-2.408342924064763E-06</c:v>
                </c:pt>
              </c:numCache>
            </c:numRef>
          </c:val>
        </c:ser>
        <c:ser>
          <c:idx val="2"/>
          <c:order val="2"/>
          <c:tx>
            <c:strRef>
              <c:f>Wvar!$A$4</c:f>
              <c:strCache>
                <c:ptCount val="1"/>
                <c:pt idx="0">
                  <c:v>Effet global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Wvar!$B$1:$E$1</c:f>
              <c:strCache>
                <c:ptCount val="4"/>
                <c:pt idx="0">
                  <c:v>ED</c:v>
                </c:pt>
                <c:pt idx="1">
                  <c:v>EE</c:v>
                </c:pt>
                <c:pt idx="2">
                  <c:v>ENE</c:v>
                </c:pt>
                <c:pt idx="3">
                  <c:v>Monde</c:v>
                </c:pt>
              </c:strCache>
            </c:strRef>
          </c:cat>
          <c:val>
            <c:numRef>
              <c:f>Wvar!$B$4:$E$4</c:f>
              <c:numCache>
                <c:ptCount val="4"/>
                <c:pt idx="0">
                  <c:v>0.0030835434045730636</c:v>
                </c:pt>
                <c:pt idx="1">
                  <c:v>0.03809383774531061</c:v>
                </c:pt>
                <c:pt idx="2">
                  <c:v>0.002817894350490402</c:v>
                </c:pt>
                <c:pt idx="3">
                  <c:v>0.009444586999097337</c:v>
                </c:pt>
              </c:numCache>
            </c:numRef>
          </c:val>
        </c:ser>
        <c:axId val="39892028"/>
        <c:axId val="23483933"/>
      </c:barChart>
      <c:catAx>
        <c:axId val="39892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3483933"/>
        <c:crosses val="autoZero"/>
        <c:auto val="1"/>
        <c:lblOffset val="100"/>
        <c:noMultiLvlLbl val="0"/>
      </c:catAx>
      <c:valAx>
        <c:axId val="23483933"/>
        <c:scaling>
          <c:orientation val="minMax"/>
          <c:max val="0.055"/>
          <c:min val="-0.01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9892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"/>
          <c:y val="0.9405"/>
          <c:w val="0.820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3937007874015748" right="0.3937007874015748" top="0.5905511811023623" bottom="0.5905511811023623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29275"/>
    <xdr:graphicFrame>
      <xdr:nvGraphicFramePr>
        <xdr:cNvPr id="1" name="Chart 1"/>
        <xdr:cNvGraphicFramePr/>
      </xdr:nvGraphicFramePr>
      <xdr:xfrm>
        <a:off x="0" y="0"/>
        <a:ext cx="9572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29275"/>
    <xdr:graphicFrame>
      <xdr:nvGraphicFramePr>
        <xdr:cNvPr id="1" name="Shape 1025"/>
        <xdr:cNvGraphicFramePr/>
      </xdr:nvGraphicFramePr>
      <xdr:xfrm>
        <a:off x="0" y="0"/>
        <a:ext cx="9572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H29" sqref="H29"/>
    </sheetView>
  </sheetViews>
  <sheetFormatPr defaultColWidth="11.00390625" defaultRowHeight="12"/>
  <cols>
    <col min="1" max="1" width="19.125" style="28" bestFit="1" customWidth="1"/>
    <col min="2" max="2" width="16.75390625" style="8" bestFit="1" customWidth="1"/>
    <col min="3" max="3" width="16.625" style="8" bestFit="1" customWidth="1"/>
    <col min="4" max="4" width="19.125" style="8" bestFit="1" customWidth="1"/>
    <col min="5" max="5" width="15.125" style="8" bestFit="1" customWidth="1"/>
    <col min="6" max="16384" width="10.875" style="8" customWidth="1"/>
  </cols>
  <sheetData>
    <row r="1" spans="1:5" ht="11.25">
      <c r="A1" s="5" t="s">
        <v>140</v>
      </c>
      <c r="B1" s="6"/>
      <c r="C1" s="6"/>
      <c r="D1" s="6"/>
      <c r="E1" s="7"/>
    </row>
    <row r="2" spans="1:5" ht="11.25">
      <c r="A2" s="9"/>
      <c r="B2" s="10"/>
      <c r="C2" s="10"/>
      <c r="D2" s="10"/>
      <c r="E2" s="11"/>
    </row>
    <row r="3" spans="1:5" ht="11.25">
      <c r="A3" s="12" t="s">
        <v>105</v>
      </c>
      <c r="B3" s="13"/>
      <c r="C3" s="13"/>
      <c r="D3" s="13"/>
      <c r="E3" s="14"/>
    </row>
    <row r="4" spans="1:5" ht="11.25">
      <c r="A4" s="15"/>
      <c r="B4" s="16" t="s">
        <v>37</v>
      </c>
      <c r="C4" s="16" t="s">
        <v>38</v>
      </c>
      <c r="D4" s="16" t="s">
        <v>39</v>
      </c>
      <c r="E4" s="16" t="s">
        <v>96</v>
      </c>
    </row>
    <row r="5" spans="1:5" s="19" customFormat="1" ht="11.25">
      <c r="A5" s="17" t="s">
        <v>37</v>
      </c>
      <c r="B5" s="18">
        <v>0</v>
      </c>
      <c r="C5" s="18">
        <v>0.3419824304796696</v>
      </c>
      <c r="D5" s="18">
        <v>0.13374875073592302</v>
      </c>
      <c r="E5" s="18">
        <v>0.4757311812155926</v>
      </c>
    </row>
    <row r="6" spans="1:5" s="19" customFormat="1" ht="11.25">
      <c r="A6" s="17" t="s">
        <v>38</v>
      </c>
      <c r="B6" s="18">
        <v>0.27008607275812335</v>
      </c>
      <c r="C6" s="18">
        <v>0</v>
      </c>
      <c r="D6" s="18">
        <v>0.031217767980919672</v>
      </c>
      <c r="E6" s="18">
        <v>0.30130384073904304</v>
      </c>
    </row>
    <row r="7" spans="1:5" s="19" customFormat="1" ht="11.25">
      <c r="A7" s="17" t="s">
        <v>39</v>
      </c>
      <c r="B7" s="18">
        <v>0.17479019717706892</v>
      </c>
      <c r="C7" s="18">
        <v>0.048174780868295485</v>
      </c>
      <c r="D7" s="18">
        <v>0</v>
      </c>
      <c r="E7" s="18">
        <v>0.2229649780453644</v>
      </c>
    </row>
    <row r="8" spans="1:5" s="19" customFormat="1" ht="11.25">
      <c r="A8" s="17" t="s">
        <v>96</v>
      </c>
      <c r="B8" s="18">
        <v>0.4448762699351923</v>
      </c>
      <c r="C8" s="18">
        <v>0.39015721134796505</v>
      </c>
      <c r="D8" s="18">
        <v>0.16496651871684267</v>
      </c>
      <c r="E8" s="18">
        <v>1</v>
      </c>
    </row>
    <row r="9" spans="1:5" s="19" customFormat="1" ht="11.25">
      <c r="A9" s="17"/>
      <c r="B9" s="20"/>
      <c r="C9" s="20"/>
      <c r="D9" s="20"/>
      <c r="E9" s="20"/>
    </row>
    <row r="10" spans="1:5" s="19" customFormat="1" ht="11.25">
      <c r="A10" s="21" t="s">
        <v>0</v>
      </c>
      <c r="B10" s="22"/>
      <c r="C10" s="22"/>
      <c r="D10" s="22"/>
      <c r="E10" s="23"/>
    </row>
    <row r="11" spans="1:5" s="19" customFormat="1" ht="11.25">
      <c r="A11" s="24"/>
      <c r="B11" s="25" t="s">
        <v>37</v>
      </c>
      <c r="C11" s="25" t="s">
        <v>38</v>
      </c>
      <c r="D11" s="25" t="s">
        <v>39</v>
      </c>
      <c r="E11" s="25" t="s">
        <v>96</v>
      </c>
    </row>
    <row r="12" spans="1:5" s="19" customFormat="1" ht="11.25">
      <c r="A12" s="17" t="s">
        <v>37</v>
      </c>
      <c r="B12" s="18">
        <v>0</v>
      </c>
      <c r="C12" s="18">
        <v>0.052</v>
      </c>
      <c r="D12" s="18">
        <v>0.033</v>
      </c>
      <c r="E12" s="18">
        <v>0.085</v>
      </c>
    </row>
    <row r="13" spans="1:5" s="19" customFormat="1" ht="11.25">
      <c r="A13" s="17" t="s">
        <v>38</v>
      </c>
      <c r="B13" s="18">
        <v>0.0144</v>
      </c>
      <c r="C13" s="18">
        <v>0</v>
      </c>
      <c r="D13" s="18">
        <v>0.0104</v>
      </c>
      <c r="E13" s="18">
        <v>0.0248</v>
      </c>
    </row>
    <row r="14" spans="1:5" s="19" customFormat="1" ht="11.25">
      <c r="A14" s="17" t="s">
        <v>39</v>
      </c>
      <c r="B14" s="18">
        <v>0.0078</v>
      </c>
      <c r="C14" s="18">
        <v>0.0079</v>
      </c>
      <c r="D14" s="18">
        <v>0</v>
      </c>
      <c r="E14" s="18">
        <v>0.0158</v>
      </c>
    </row>
    <row r="15" spans="1:5" s="19" customFormat="1" ht="11.25">
      <c r="A15" s="17" t="s">
        <v>96</v>
      </c>
      <c r="B15" s="18">
        <v>0.0223</v>
      </c>
      <c r="C15" s="18">
        <v>0.0599</v>
      </c>
      <c r="D15" s="18">
        <v>0.0433</v>
      </c>
      <c r="E15" s="18">
        <v>0.1255</v>
      </c>
    </row>
    <row r="16" spans="1:5" s="19" customFormat="1" ht="11.25">
      <c r="A16" s="24"/>
      <c r="B16" s="20"/>
      <c r="C16" s="20"/>
      <c r="D16" s="20"/>
      <c r="E16" s="20"/>
    </row>
    <row r="17" spans="1:5" s="19" customFormat="1" ht="11.25">
      <c r="A17" s="21" t="s">
        <v>171</v>
      </c>
      <c r="B17" s="22"/>
      <c r="C17" s="22"/>
      <c r="D17" s="22"/>
      <c r="E17" s="23"/>
    </row>
    <row r="18" spans="1:5" s="19" customFormat="1" ht="11.25">
      <c r="A18" s="24"/>
      <c r="B18" s="25" t="s">
        <v>37</v>
      </c>
      <c r="C18" s="25" t="s">
        <v>38</v>
      </c>
      <c r="D18" s="25" t="s">
        <v>39</v>
      </c>
      <c r="E18" s="25" t="s">
        <v>96</v>
      </c>
    </row>
    <row r="19" spans="1:5" s="19" customFormat="1" ht="11.25">
      <c r="A19" s="17" t="s">
        <v>37</v>
      </c>
      <c r="B19" s="18">
        <v>0</v>
      </c>
      <c r="C19" s="18">
        <v>0.29</v>
      </c>
      <c r="D19" s="18">
        <v>0.1008</v>
      </c>
      <c r="E19" s="18">
        <v>0.3907</v>
      </c>
    </row>
    <row r="20" spans="1:5" s="19" customFormat="1" ht="11.25">
      <c r="A20" s="17" t="s">
        <v>38</v>
      </c>
      <c r="B20" s="18">
        <v>0.2556</v>
      </c>
      <c r="C20" s="18">
        <v>0</v>
      </c>
      <c r="D20" s="18">
        <v>0.0209</v>
      </c>
      <c r="E20" s="18">
        <v>0.2765</v>
      </c>
    </row>
    <row r="21" spans="1:5" s="19" customFormat="1" ht="11.25">
      <c r="A21" s="17" t="s">
        <v>39</v>
      </c>
      <c r="B21" s="18">
        <v>0.167</v>
      </c>
      <c r="C21" s="18">
        <v>0.0403</v>
      </c>
      <c r="D21" s="18">
        <v>0</v>
      </c>
      <c r="E21" s="18">
        <v>0.2072</v>
      </c>
    </row>
    <row r="22" spans="1:5" s="19" customFormat="1" ht="11.25">
      <c r="A22" s="17" t="s">
        <v>96</v>
      </c>
      <c r="B22" s="18">
        <v>0.4226</v>
      </c>
      <c r="C22" s="18">
        <v>0.3302</v>
      </c>
      <c r="D22" s="18">
        <v>0.1216</v>
      </c>
      <c r="E22" s="18">
        <v>0.8745</v>
      </c>
    </row>
    <row r="23" spans="1:5" s="19" customFormat="1" ht="11.25">
      <c r="A23" s="21" t="s">
        <v>50</v>
      </c>
      <c r="B23" s="22"/>
      <c r="C23" s="22"/>
      <c r="D23" s="22"/>
      <c r="E23" s="23"/>
    </row>
    <row r="24" spans="1:5" s="19" customFormat="1" ht="11.25">
      <c r="A24" s="17"/>
      <c r="B24" s="25" t="s">
        <v>28</v>
      </c>
      <c r="C24" s="25" t="s">
        <v>29</v>
      </c>
      <c r="D24" s="25" t="s">
        <v>30</v>
      </c>
      <c r="E24" s="25" t="s">
        <v>56</v>
      </c>
    </row>
    <row r="25" spans="1:5" s="19" customFormat="1" ht="11.25">
      <c r="A25" s="17" t="s">
        <v>37</v>
      </c>
      <c r="B25" s="18">
        <v>0.121618927496318</v>
      </c>
      <c r="C25" s="18">
        <v>0.4868062615881459</v>
      </c>
      <c r="D25" s="18">
        <v>0.15390303689547052</v>
      </c>
      <c r="E25" s="18">
        <v>0.7623282259799343</v>
      </c>
    </row>
    <row r="26" spans="1:5" s="19" customFormat="1" ht="11.25">
      <c r="A26" s="17" t="s">
        <v>38</v>
      </c>
      <c r="B26" s="18">
        <v>0.046132237003975576</v>
      </c>
      <c r="C26" s="18">
        <v>0.10027069593500865</v>
      </c>
      <c r="D26" s="18">
        <v>0.032595950335670615</v>
      </c>
      <c r="E26" s="18">
        <v>0.17899888327465485</v>
      </c>
    </row>
    <row r="27" spans="1:5" s="19" customFormat="1" ht="11.25">
      <c r="A27" s="17" t="s">
        <v>39</v>
      </c>
      <c r="B27" s="18">
        <v>0.011366407808760897</v>
      </c>
      <c r="C27" s="18">
        <v>0.03707025927273093</v>
      </c>
      <c r="D27" s="18">
        <v>0.010236223663918962</v>
      </c>
      <c r="E27" s="18">
        <v>0.05867289074541079</v>
      </c>
    </row>
    <row r="28" spans="1:5" s="19" customFormat="1" ht="11.25">
      <c r="A28" s="17" t="s">
        <v>96</v>
      </c>
      <c r="B28" s="18">
        <v>0.17911757230905448</v>
      </c>
      <c r="C28" s="18">
        <v>0.6241472167958854</v>
      </c>
      <c r="D28" s="18">
        <v>0.1967352108950601</v>
      </c>
      <c r="E28" s="18">
        <v>1</v>
      </c>
    </row>
    <row r="29" spans="1:5" s="19" customFormat="1" ht="11.25">
      <c r="A29" s="17"/>
      <c r="B29" s="25"/>
      <c r="C29" s="25"/>
      <c r="D29" s="25"/>
      <c r="E29" s="25"/>
    </row>
    <row r="30" spans="1:5" s="19" customFormat="1" ht="11.25">
      <c r="A30" s="17"/>
      <c r="B30" s="25" t="s">
        <v>37</v>
      </c>
      <c r="C30" s="25" t="s">
        <v>38</v>
      </c>
      <c r="D30" s="25" t="s">
        <v>39</v>
      </c>
      <c r="E30" s="25" t="s">
        <v>96</v>
      </c>
    </row>
    <row r="31" spans="1:5" s="19" customFormat="1" ht="11.25">
      <c r="A31" s="17" t="s">
        <v>111</v>
      </c>
      <c r="B31" s="26">
        <v>100</v>
      </c>
      <c r="C31" s="26">
        <v>42.58</v>
      </c>
      <c r="D31" s="26">
        <v>37</v>
      </c>
      <c r="E31" s="26"/>
    </row>
    <row r="32" spans="1:5" s="19" customFormat="1" ht="11.25">
      <c r="A32" s="17" t="s">
        <v>97</v>
      </c>
      <c r="B32" s="26">
        <v>100</v>
      </c>
      <c r="C32" s="26">
        <v>25.62</v>
      </c>
      <c r="D32" s="26">
        <v>9.27</v>
      </c>
      <c r="E32" s="26"/>
    </row>
    <row r="33" spans="1:5" s="19" customFormat="1" ht="11.25">
      <c r="A33" s="17" t="s">
        <v>112</v>
      </c>
      <c r="B33" s="27">
        <v>430</v>
      </c>
      <c r="C33" s="27">
        <v>646</v>
      </c>
      <c r="D33" s="27">
        <v>1771</v>
      </c>
      <c r="E33" s="27">
        <f>B33+C33+D33</f>
        <v>2847</v>
      </c>
    </row>
    <row r="34" spans="1:5" s="19" customFormat="1" ht="11.25">
      <c r="A34" s="17" t="s">
        <v>75</v>
      </c>
      <c r="B34" s="27">
        <f>100*B33/$E$33</f>
        <v>15.103617843343871</v>
      </c>
      <c r="C34" s="27">
        <f>100*C33/$E$33</f>
        <v>22.690551457674744</v>
      </c>
      <c r="D34" s="27">
        <f>100*D33/$E$33</f>
        <v>62.20583069898139</v>
      </c>
      <c r="E34" s="27"/>
    </row>
  </sheetData>
  <mergeCells count="5">
    <mergeCell ref="A23:E23"/>
    <mergeCell ref="A1:E1"/>
    <mergeCell ref="A3:E3"/>
    <mergeCell ref="A10:E10"/>
    <mergeCell ref="A17:E1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F8" sqref="F8"/>
    </sheetView>
  </sheetViews>
  <sheetFormatPr defaultColWidth="11.00390625" defaultRowHeight="12"/>
  <cols>
    <col min="1" max="1" width="25.75390625" style="1" bestFit="1" customWidth="1"/>
    <col min="2" max="2" width="5.625" style="1" bestFit="1" customWidth="1"/>
    <col min="3" max="3" width="6.125" style="1" bestFit="1" customWidth="1"/>
    <col min="4" max="4" width="5.625" style="1" bestFit="1" customWidth="1"/>
    <col min="5" max="5" width="6.625" style="1" bestFit="1" customWidth="1"/>
    <col min="6" max="6" width="9.125" style="1" customWidth="1"/>
    <col min="7" max="7" width="23.75390625" style="1" bestFit="1" customWidth="1"/>
    <col min="8" max="10" width="12.125" style="1" bestFit="1" customWidth="1"/>
    <col min="11" max="16384" width="10.875" style="1" customWidth="1"/>
  </cols>
  <sheetData>
    <row r="1" spans="2:7" ht="12.75">
      <c r="B1" s="2" t="s">
        <v>13</v>
      </c>
      <c r="C1" s="2" t="s">
        <v>78</v>
      </c>
      <c r="D1" s="2" t="s">
        <v>92</v>
      </c>
      <c r="E1" s="2" t="s">
        <v>41</v>
      </c>
      <c r="F1" s="2"/>
      <c r="G1" s="2"/>
    </row>
    <row r="2" spans="1:5" ht="12.75">
      <c r="A2" s="1" t="s">
        <v>107</v>
      </c>
      <c r="B2" s="3">
        <f>(Indicateurs!F64-Indicateurs!C64)*Indicateurs!C105/100</f>
        <v>0.003025508103284531</v>
      </c>
      <c r="C2" s="3">
        <f>(Indicateurs!G64-Indicateurs!D64)*Indicateurs!D105/100</f>
        <v>-0.012546772680569578</v>
      </c>
      <c r="D2" s="3">
        <f>(Indicateurs!H64-Indicateurs!E64)*Indicateurs!E105/100</f>
        <v>0.0028203026934144667</v>
      </c>
      <c r="E2" s="3"/>
    </row>
    <row r="3" spans="1:5" ht="12.75">
      <c r="A3" s="1" t="s">
        <v>108</v>
      </c>
      <c r="B3" s="3">
        <f>B4-B2</f>
        <v>5.8035301288532435E-05</v>
      </c>
      <c r="C3" s="3">
        <f>C4-C2</f>
        <v>0.05064061042588019</v>
      </c>
      <c r="D3" s="3">
        <f>D4-D2</f>
        <v>-2.408342924064763E-06</v>
      </c>
      <c r="E3" s="3"/>
    </row>
    <row r="4" spans="1:5" ht="12.75">
      <c r="A4" s="1" t="s">
        <v>120</v>
      </c>
      <c r="B4" s="3">
        <f>Indicateurs!F48/100-1</f>
        <v>0.0030835434045730636</v>
      </c>
      <c r="C4" s="3">
        <f>Indicateurs!G48/100-1</f>
        <v>0.03809383774531061</v>
      </c>
      <c r="D4" s="3">
        <f>Indicateurs!H48/100-1</f>
        <v>0.002817894350490402</v>
      </c>
      <c r="E4" s="3">
        <f>Indicateurs!F32/Indicateurs!C32-1</f>
        <v>0.009444586999097337</v>
      </c>
    </row>
    <row r="5" spans="2:4" ht="12.75">
      <c r="B5" s="4"/>
      <c r="C5" s="4"/>
      <c r="D5" s="4"/>
    </row>
  </sheetData>
  <printOptions horizontalCentered="1" verticalCentered="1"/>
  <pageMargins left="0.3937007874015748" right="0.3937007874015748" top="0.5905511811023623" bottom="0.5905511811023623" header="0.5118110236220472" footer="0.5118110236220472"/>
  <pageSetup horizontalDpi="96" verticalDpi="9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75" workbookViewId="0" topLeftCell="A28">
      <selection activeCell="H46" sqref="H46"/>
    </sheetView>
  </sheetViews>
  <sheetFormatPr defaultColWidth="11.00390625" defaultRowHeight="12"/>
  <cols>
    <col min="1" max="1" width="14.25390625" style="30" bestFit="1" customWidth="1"/>
    <col min="2" max="2" width="13.25390625" style="30" bestFit="1" customWidth="1"/>
    <col min="3" max="3" width="13.125" style="30" bestFit="1" customWidth="1"/>
    <col min="4" max="4" width="14.25390625" style="30" bestFit="1" customWidth="1"/>
    <col min="5" max="5" width="6.125" style="31" bestFit="1" customWidth="1"/>
    <col min="6" max="6" width="7.875" style="30" bestFit="1" customWidth="1"/>
    <col min="7" max="16384" width="11.375" style="30" customWidth="1"/>
  </cols>
  <sheetData>
    <row r="1" spans="1:5" ht="11.25">
      <c r="A1" s="29" t="s">
        <v>42</v>
      </c>
      <c r="B1" s="29"/>
      <c r="C1" s="29"/>
      <c r="D1" s="29"/>
      <c r="E1" s="29"/>
    </row>
    <row r="2" spans="1:4" ht="11.25">
      <c r="A2" s="31"/>
      <c r="B2" s="31"/>
      <c r="C2" s="31"/>
      <c r="D2" s="31"/>
    </row>
    <row r="3" spans="1:5" ht="11.25">
      <c r="A3" s="32" t="s">
        <v>86</v>
      </c>
      <c r="B3" s="32"/>
      <c r="C3" s="32"/>
      <c r="D3" s="32"/>
      <c r="E3" s="32"/>
    </row>
    <row r="4" spans="1:5" ht="11.25">
      <c r="A4" s="33"/>
      <c r="B4" s="34" t="s">
        <v>16</v>
      </c>
      <c r="C4" s="34" t="s">
        <v>104</v>
      </c>
      <c r="D4" s="34" t="s">
        <v>80</v>
      </c>
      <c r="E4" s="31" t="s">
        <v>59</v>
      </c>
    </row>
    <row r="5" spans="1:5" ht="11.25">
      <c r="A5" s="33" t="s">
        <v>17</v>
      </c>
      <c r="B5" s="35">
        <v>0</v>
      </c>
      <c r="C5" s="36">
        <f>(MatrVal!G4-MatrVal!C4)/MatrVal!C4</f>
        <v>0.027330385259631405</v>
      </c>
      <c r="D5" s="36">
        <f>(MatrVal!H4-MatrVal!D4)/MatrVal!D4</f>
        <v>-0.004934523809523799</v>
      </c>
      <c r="E5" s="37">
        <f>(MatrVal!I4/MatrVal!E4)-1</f>
        <v>0.019185474580515782</v>
      </c>
    </row>
    <row r="6" spans="1:5" ht="11.25">
      <c r="A6" s="33" t="s">
        <v>126</v>
      </c>
      <c r="B6" s="36">
        <f>(MatrVal!F5-MatrVal!B5)/MatrVal!B5</f>
        <v>0.024434702083841027</v>
      </c>
      <c r="C6" s="35">
        <v>0</v>
      </c>
      <c r="D6" s="36">
        <f>(MatrVal!H5-MatrVal!D5)/MatrVal!D5</f>
        <v>0.024310130074608163</v>
      </c>
      <c r="E6" s="37">
        <f>(MatrVal!I5/MatrVal!E5)-1</f>
        <v>0.024417825594541975</v>
      </c>
    </row>
    <row r="7" spans="1:5" ht="11.25">
      <c r="A7" s="33" t="s">
        <v>81</v>
      </c>
      <c r="B7" s="36">
        <f>(MatrVal!F6-MatrVal!B6)/MatrVal!B6</f>
        <v>0.006241272252934013</v>
      </c>
      <c r="C7" s="36">
        <f>(MatrVal!G6-MatrVal!C6)/MatrVal!C6</f>
        <v>-0.004463413694268787</v>
      </c>
      <c r="D7" s="36">
        <v>0</v>
      </c>
      <c r="E7" s="37">
        <f>(MatrVal!I6/MatrVal!E6)-1</f>
        <v>0.004023677956014549</v>
      </c>
    </row>
    <row r="8" spans="1:5" ht="11.25">
      <c r="A8" s="33" t="s">
        <v>59</v>
      </c>
      <c r="B8" s="36">
        <f>(MatrVal!F7-MatrVal!B7)/MatrVal!B7</f>
        <v>0.01918536863950858</v>
      </c>
      <c r="C8" s="36">
        <f>(MatrVal!G7-MatrVal!C7)/MatrVal!C7</f>
        <v>0.02441782856686538</v>
      </c>
      <c r="D8" s="36">
        <f>(MatrVal!H7-MatrVal!D7)/MatrVal!D7</f>
        <v>0.004023402682158396</v>
      </c>
      <c r="E8" s="37">
        <f>(MatrVal!I7/MatrVal!E7)-1</f>
        <v>0.018631340741655844</v>
      </c>
    </row>
    <row r="9" spans="1:4" ht="11.25">
      <c r="A9" s="33"/>
      <c r="B9" s="34"/>
      <c r="C9" s="34"/>
      <c r="D9" s="34"/>
    </row>
    <row r="10" spans="1:5" ht="11.25">
      <c r="A10" s="33"/>
      <c r="B10" s="34" t="s">
        <v>18</v>
      </c>
      <c r="C10" s="34" t="s">
        <v>127</v>
      </c>
      <c r="D10" s="34" t="s">
        <v>82</v>
      </c>
      <c r="E10" s="31" t="s">
        <v>59</v>
      </c>
    </row>
    <row r="11" spans="1:5" ht="11.25">
      <c r="A11" s="33" t="s">
        <v>19</v>
      </c>
      <c r="B11" s="36">
        <v>0</v>
      </c>
      <c r="C11" s="36">
        <f>(MatrVal!G10-MatrVal!C10)/MatrVal!C10</f>
        <v>0.05158466666666664</v>
      </c>
      <c r="D11" s="36">
        <f>(MatrVal!H10-MatrVal!D10)/MatrVal!D10</f>
        <v>-0.008080740740740782</v>
      </c>
      <c r="E11" s="37">
        <f>(MatrVal!I10/MatrVal!E10)-1</f>
        <v>0.03781589743589753</v>
      </c>
    </row>
    <row r="12" spans="1:5" ht="11.25">
      <c r="A12" s="33" t="s">
        <v>128</v>
      </c>
      <c r="B12" s="36">
        <f>(MatrVal!F11-MatrVal!B11)/MatrVal!B11</f>
        <v>0.012586119781061016</v>
      </c>
      <c r="C12" s="36">
        <v>0</v>
      </c>
      <c r="D12" s="36">
        <f>(MatrVal!H11-MatrVal!D11)/MatrVal!D11</f>
        <v>0.011348312328266988</v>
      </c>
      <c r="E12" s="37">
        <f>(MatrVal!I11/MatrVal!E11)-1</f>
        <v>0.012490901536146515</v>
      </c>
    </row>
    <row r="13" spans="1:5" ht="11.25">
      <c r="A13" s="33" t="s">
        <v>83</v>
      </c>
      <c r="B13" s="36">
        <f>(MatrVal!F12-MatrVal!B12)/MatrVal!B12</f>
        <v>0.005111499156113175</v>
      </c>
      <c r="C13" s="36">
        <f>(MatrVal!G12-MatrVal!C12)/MatrVal!C12</f>
        <v>-0.0060759418870663376</v>
      </c>
      <c r="D13" s="36">
        <v>0</v>
      </c>
      <c r="E13" s="37">
        <f>(MatrVal!I12/MatrVal!E12)-1</f>
        <v>0.002925447683395088</v>
      </c>
    </row>
    <row r="14" spans="1:5" ht="11.25">
      <c r="A14" s="33" t="s">
        <v>59</v>
      </c>
      <c r="B14" s="36">
        <f>(MatrVal!F13-MatrVal!B13)/MatrVal!B13</f>
        <v>0.010404631367576904</v>
      </c>
      <c r="C14" s="36">
        <f>(MatrVal!G13-MatrVal!C13)/MatrVal!C13</f>
        <v>0.046091588062010844</v>
      </c>
      <c r="D14" s="36">
        <f>(MatrVal!H13-MatrVal!D13)/MatrVal!D13</f>
        <v>-0.0036864262015421276</v>
      </c>
      <c r="E14" s="37">
        <f>(MatrVal!I13/MatrVal!E13)-1</f>
        <v>0.021813486180482178</v>
      </c>
    </row>
    <row r="15" spans="1:4" ht="11.25">
      <c r="A15" s="33"/>
      <c r="B15" s="34"/>
      <c r="C15" s="34"/>
      <c r="D15" s="34"/>
    </row>
    <row r="16" spans="1:5" ht="11.25">
      <c r="A16" s="33"/>
      <c r="B16" s="34" t="s">
        <v>20</v>
      </c>
      <c r="C16" s="34" t="s">
        <v>90</v>
      </c>
      <c r="D16" s="34" t="s">
        <v>84</v>
      </c>
      <c r="E16" s="31" t="s">
        <v>59</v>
      </c>
    </row>
    <row r="17" spans="1:5" ht="11.25">
      <c r="A17" s="33" t="s">
        <v>159</v>
      </c>
      <c r="B17" s="36">
        <v>0</v>
      </c>
      <c r="C17" s="36">
        <f>(MatrVal!G16-MatrVal!C16)/MatrVal!C16</f>
        <v>0.009259999999999971</v>
      </c>
      <c r="D17" s="36">
        <f>(MatrVal!H16-MatrVal!D16)/MatrVal!D16</f>
        <v>-0.0006789743589742979</v>
      </c>
      <c r="E17" s="37">
        <f>(MatrVal!I16/MatrVal!E16)-1</f>
        <v>0.005344646464646274</v>
      </c>
    </row>
    <row r="18" spans="1:5" ht="11.25">
      <c r="A18" s="33" t="s">
        <v>91</v>
      </c>
      <c r="B18" s="36">
        <f>(MatrVal!F17-MatrVal!B17)/MatrVal!B17</f>
        <v>0.028582219902823596</v>
      </c>
      <c r="C18" s="36">
        <v>0</v>
      </c>
      <c r="D18" s="36">
        <f>(MatrVal!H17-MatrVal!D17)/MatrVal!D17</f>
        <v>0.029085273608411476</v>
      </c>
      <c r="E18" s="37">
        <f>(MatrVal!I17/MatrVal!E17)-1</f>
        <v>0.02880240578559734</v>
      </c>
    </row>
    <row r="19" spans="1:5" ht="11.25">
      <c r="A19" s="33" t="s">
        <v>93</v>
      </c>
      <c r="B19" s="36">
        <f>(MatrVal!F18-MatrVal!B18)/MatrVal!B18</f>
        <v>0.0043321960197612724</v>
      </c>
      <c r="C19" s="36">
        <f>(MatrVal!G18-MatrVal!C18)/MatrVal!C18</f>
        <v>0.007313607938951011</v>
      </c>
      <c r="D19" s="36">
        <v>0</v>
      </c>
      <c r="E19" s="37">
        <f>(MatrVal!I18/MatrVal!E18)-1</f>
        <v>0.005822901979356088</v>
      </c>
    </row>
    <row r="20" spans="1:5" ht="11.25">
      <c r="A20" s="33" t="s">
        <v>59</v>
      </c>
      <c r="B20" s="36">
        <f>(MatrVal!F19-MatrVal!B19)/MatrVal!B19</f>
        <v>0.02418653108526253</v>
      </c>
      <c r="C20" s="36">
        <f>(MatrVal!G19-MatrVal!C19)/MatrVal!C19</f>
        <v>0.009045460423367213</v>
      </c>
      <c r="D20" s="36">
        <f>(MatrVal!H19-MatrVal!D19)/MatrVal!D19</f>
        <v>0.011224295734989226</v>
      </c>
      <c r="E20" s="37">
        <f>(MatrVal!I19/MatrVal!E19)-1</f>
        <v>0.013442310411228897</v>
      </c>
    </row>
    <row r="21" spans="1:4" ht="11.25">
      <c r="A21" s="33"/>
      <c r="B21" s="34"/>
      <c r="C21" s="34"/>
      <c r="D21" s="34"/>
    </row>
    <row r="22" spans="1:5" ht="11.25">
      <c r="A22" s="33"/>
      <c r="B22" s="34" t="s">
        <v>14</v>
      </c>
      <c r="C22" s="34" t="s">
        <v>79</v>
      </c>
      <c r="D22" s="34" t="s">
        <v>160</v>
      </c>
      <c r="E22" s="31" t="s">
        <v>59</v>
      </c>
    </row>
    <row r="23" spans="1:5" ht="11.25">
      <c r="A23" s="33" t="s">
        <v>15</v>
      </c>
      <c r="B23" s="36">
        <v>0</v>
      </c>
      <c r="C23" s="36">
        <f>(MatrVal!G22-MatrVal!C22)/MatrVal!C22</f>
        <v>-0.028764444444444443</v>
      </c>
      <c r="D23" s="36">
        <f>(MatrVal!H22-MatrVal!D22)/MatrVal!D22</f>
        <v>-0.004430791952779263</v>
      </c>
      <c r="E23" s="37">
        <f>(MatrVal!I22/MatrVal!E22)-1</f>
        <v>-0.02590226244343885</v>
      </c>
    </row>
    <row r="24" spans="1:5" ht="11.25">
      <c r="A24" s="33" t="s">
        <v>103</v>
      </c>
      <c r="B24" s="36">
        <f>(MatrVal!F23-MatrVal!B23)/MatrVal!B23</f>
        <v>0.058845690470490736</v>
      </c>
      <c r="C24" s="36">
        <v>0</v>
      </c>
      <c r="D24" s="36">
        <f>(MatrVal!H23-MatrVal!D23)/MatrVal!D23</f>
        <v>0.05368254988460074</v>
      </c>
      <c r="E24" s="37">
        <f>(MatrVal!I23/MatrVal!E23)-1</f>
        <v>0.05862437890210992</v>
      </c>
    </row>
    <row r="25" spans="1:5" ht="11.25">
      <c r="A25" s="33" t="s">
        <v>135</v>
      </c>
      <c r="B25" s="36">
        <f>(MatrVal!F24-MatrVal!B24)/MatrVal!B24</f>
        <v>0.009682848697584883</v>
      </c>
      <c r="C25" s="36">
        <f>(MatrVal!G24-MatrVal!C24)/MatrVal!C24</f>
        <v>-0.0198043246617659</v>
      </c>
      <c r="D25" s="36">
        <v>0</v>
      </c>
      <c r="E25" s="37">
        <f>(MatrVal!I24/MatrVal!E24)-1</f>
        <v>0.0064076959322252325</v>
      </c>
    </row>
    <row r="26" spans="1:5" ht="11.25">
      <c r="A26" s="33" t="s">
        <v>59</v>
      </c>
      <c r="B26" s="36">
        <f>(MatrVal!F25-MatrVal!B25)/MatrVal!B25</f>
        <v>0.042764085878495</v>
      </c>
      <c r="C26" s="36">
        <f>(MatrVal!G25-MatrVal!C25)/MatrVal!C25</f>
        <v>-0.02822858810769395</v>
      </c>
      <c r="D26" s="36">
        <f>(MatrVal!H25-MatrVal!D25)/MatrVal!D25</f>
        <v>0.01066583667985022</v>
      </c>
      <c r="E26" s="37">
        <f>(MatrVal!I25/MatrVal!E25)-1</f>
        <v>0.013705755605827985</v>
      </c>
    </row>
    <row r="28" spans="1:5" ht="11.25">
      <c r="A28" s="32" t="s">
        <v>87</v>
      </c>
      <c r="B28" s="32"/>
      <c r="C28" s="32"/>
      <c r="D28" s="32"/>
      <c r="E28" s="32"/>
    </row>
    <row r="29" spans="1:5" ht="11.25">
      <c r="A29" s="33"/>
      <c r="B29" s="34" t="str">
        <f>B4</f>
        <v>Export globale ED</v>
      </c>
      <c r="C29" s="34" t="s">
        <v>104</v>
      </c>
      <c r="D29" s="34" t="s">
        <v>80</v>
      </c>
      <c r="E29" s="31" t="s">
        <v>59</v>
      </c>
    </row>
    <row r="30" spans="1:5" ht="11.25">
      <c r="A30" s="33" t="s">
        <v>17</v>
      </c>
      <c r="B30" s="35">
        <v>0</v>
      </c>
      <c r="C30" s="35">
        <f>(MatrVol!G4/MatrVol!C4)-1</f>
        <v>0.09095102658586485</v>
      </c>
      <c r="D30" s="35">
        <f>(MatrVol!H4/MatrVol!D4)-1</f>
        <v>-0.009790639028525283</v>
      </c>
      <c r="E30" s="35">
        <f>(MatrVol!I4/MatrVol!E4)-1</f>
        <v>0.06551966207616733</v>
      </c>
    </row>
    <row r="31" spans="1:5" ht="11.25">
      <c r="A31" s="33" t="s">
        <v>126</v>
      </c>
      <c r="B31" s="35">
        <f>(MatrVol!F5/MatrVol!B5)-1</f>
        <v>0.024434564725083874</v>
      </c>
      <c r="C31" s="35">
        <v>0</v>
      </c>
      <c r="D31" s="35">
        <f>(MatrVol!H5/MatrVol!D5)-1</f>
        <v>0.01931120414091403</v>
      </c>
      <c r="E31" s="35">
        <f>(MatrVol!I5/MatrVol!E5)-1</f>
        <v>0.023740596596659502</v>
      </c>
    </row>
    <row r="32" spans="1:5" ht="11.25">
      <c r="A32" s="33" t="s">
        <v>81</v>
      </c>
      <c r="B32" s="35">
        <f>(MatrVol!F6/MatrVol!B6)-1</f>
        <v>0.006240577852371976</v>
      </c>
      <c r="C32" s="35">
        <f>(MatrVol!G6/MatrVol!C6)-1</f>
        <v>0.058857041741767535</v>
      </c>
      <c r="D32" s="35">
        <v>0</v>
      </c>
      <c r="E32" s="35">
        <f>(MatrVol!I6/MatrVol!E6)-1</f>
        <v>0.01714065207396054</v>
      </c>
    </row>
    <row r="33" spans="1:6" ht="11.25">
      <c r="A33" s="33" t="s">
        <v>59</v>
      </c>
      <c r="B33" s="35">
        <f>(MatrVol!F7/MatrVol!B7)-1</f>
        <v>0.019185177898357608</v>
      </c>
      <c r="C33" s="35">
        <f>(MatrVol!G7/MatrVol!C7)-1</f>
        <v>0.08801097091544108</v>
      </c>
      <c r="D33" s="35">
        <f>(MatrVol!H7/MatrVol!D7)-1</f>
        <v>-0.0008764516992652016</v>
      </c>
      <c r="E33" s="35">
        <f>(MatrVol!I7/MatrVol!E7)-1</f>
        <v>0.04174691445070278</v>
      </c>
      <c r="F33" s="38">
        <f>(Données!E12*Données!E21+Données!E15*Données!E24+Données!E18*Données!E27+Données!G12*Données!G21+Données!G15*Données!G24+Données!G18*Données!G27)+(Données!E13*Données!E22+Données!E16*Données!E25+Données!E19*Données!E28+Données!F13*Données!F22+Données!F16*Données!F25+Données!F19*Données!F28)+MatrVal!F7</f>
        <v>22.237019864833</v>
      </c>
    </row>
    <row r="34" spans="1:6" ht="11.25">
      <c r="A34" s="33"/>
      <c r="B34" s="34"/>
      <c r="C34" s="34"/>
      <c r="D34" s="34"/>
      <c r="F34" s="38">
        <f>MatrVal!B7+(Données!E12*Données!B21+Données!E15*Données!B24+Données!E18*Données!B27+Données!G12*Données!D21+Données!G15*Données!D24+Données!G18*Données!D27)+(Données!E13*Données!B22+Données!E16*Données!B25+Données!E19*Données!B28+Données!F13*Données!C22+Données!F16*Données!C25+Données!F19*Données!C28)</f>
        <v>21.418900474977</v>
      </c>
    </row>
    <row r="35" spans="1:5" ht="11.25">
      <c r="A35" s="33"/>
      <c r="B35" s="34" t="str">
        <f>B10</f>
        <v>Export ind ED</v>
      </c>
      <c r="C35" s="34" t="s">
        <v>127</v>
      </c>
      <c r="D35" s="34" t="s">
        <v>82</v>
      </c>
      <c r="E35" s="31" t="s">
        <v>59</v>
      </c>
    </row>
    <row r="36" spans="1:5" ht="11.25">
      <c r="A36" s="33" t="s">
        <v>19</v>
      </c>
      <c r="B36" s="36">
        <v>0</v>
      </c>
      <c r="C36" s="36">
        <f>(MatrVol!G10/MatrVol!C10)-1</f>
        <v>0.17612841329766504</v>
      </c>
      <c r="D36" s="36">
        <f>(MatrVol!H10/MatrVol!D10)-1</f>
        <v>-0.012921181843723484</v>
      </c>
      <c r="E36" s="36">
        <f>(MatrVol!I10/MatrVol!E10)-1</f>
        <v>0.13250166632950422</v>
      </c>
    </row>
    <row r="37" spans="1:5" ht="11.25">
      <c r="A37" s="33" t="s">
        <v>128</v>
      </c>
      <c r="B37" s="36">
        <f>(MatrVol!F11/MatrVol!B11)-1</f>
        <v>0.012586119781061056</v>
      </c>
      <c r="C37" s="36">
        <v>0</v>
      </c>
      <c r="D37" s="36">
        <f>(MatrVol!H11/MatrVol!D11)-1</f>
        <v>0.006412071617151183</v>
      </c>
      <c r="E37" s="36">
        <f>(MatrVol!I11/MatrVol!E11)-1</f>
        <v>0.012111194054343244</v>
      </c>
    </row>
    <row r="38" spans="1:5" ht="11.25">
      <c r="A38" s="33" t="s">
        <v>83</v>
      </c>
      <c r="B38" s="36">
        <f>(MatrVol!F12/MatrVol!B12)-1</f>
        <v>0.005111499156113197</v>
      </c>
      <c r="C38" s="36">
        <f>(MatrVol!G12/MatrVol!C12)-1</f>
        <v>0.11163885792646577</v>
      </c>
      <c r="D38" s="36">
        <v>0</v>
      </c>
      <c r="E38" s="36">
        <f>(MatrVol!I12/MatrVol!E12)-1</f>
        <v>0.02592718611010003</v>
      </c>
    </row>
    <row r="39" spans="1:5" ht="11.25">
      <c r="A39" s="33" t="s">
        <v>59</v>
      </c>
      <c r="B39" s="36">
        <f>(MatrVol!F13/MatrVol!B13)-1</f>
        <v>0.010404632923946</v>
      </c>
      <c r="C39" s="36">
        <f>(MatrVol!G13/MatrVol!C13)-1</f>
        <v>0.16998476651186656</v>
      </c>
      <c r="D39" s="36">
        <f>(MatrVol!H13/MatrVol!D13)-1</f>
        <v>-0.00854909872047771</v>
      </c>
      <c r="E39" s="36">
        <f>(MatrVol!I13/MatrVol!E13)-1</f>
        <v>0.06715537217644241</v>
      </c>
    </row>
    <row r="40" spans="1:4" ht="11.25">
      <c r="A40" s="33"/>
      <c r="B40" s="34"/>
      <c r="C40" s="34"/>
      <c r="D40" s="34"/>
    </row>
    <row r="41" spans="1:5" ht="11.25">
      <c r="A41" s="33"/>
      <c r="B41" s="34" t="str">
        <f>B16</f>
        <v>Export agr ED</v>
      </c>
      <c r="C41" s="34" t="s">
        <v>90</v>
      </c>
      <c r="D41" s="34" t="s">
        <v>84</v>
      </c>
      <c r="E41" s="31" t="s">
        <v>59</v>
      </c>
    </row>
    <row r="42" spans="1:5" ht="11.25">
      <c r="A42" s="33" t="s">
        <v>159</v>
      </c>
      <c r="B42" s="36">
        <v>0</v>
      </c>
      <c r="C42" s="36">
        <f>(MatrVol!G16/MatrVol!C16)-1</f>
        <v>-0.02020893784580391</v>
      </c>
      <c r="D42" s="36">
        <f>(MatrVol!H16/MatrVol!D16)-1</f>
        <v>-0.005555531203289332</v>
      </c>
      <c r="E42" s="36">
        <f>(MatrVol!I16/MatrVol!E16)-1</f>
        <v>-0.014436386868206696</v>
      </c>
    </row>
    <row r="43" spans="1:5" ht="11.25">
      <c r="A43" s="33" t="s">
        <v>91</v>
      </c>
      <c r="B43" s="36">
        <f>(MatrVol!F17/MatrVol!B17)-1</f>
        <v>0.028581028430902933</v>
      </c>
      <c r="C43" s="36">
        <v>0</v>
      </c>
      <c r="D43" s="36">
        <f>(MatrVol!H17/MatrVol!D17)-1</f>
        <v>0.024063879187303128</v>
      </c>
      <c r="E43" s="36">
        <f>(MatrVol!I17/MatrVol!E17)-1</f>
        <v>0.026609910617165555</v>
      </c>
    </row>
    <row r="44" spans="1:5" ht="11.25">
      <c r="A44" s="33" t="s">
        <v>93</v>
      </c>
      <c r="B44" s="36">
        <f>(MatrVol!F18/MatrVol!B18)-1</f>
        <v>0.004326814409798763</v>
      </c>
      <c r="C44" s="36">
        <f>(MatrVol!G18/MatrVol!C18)-1</f>
        <v>-0.02209871152522558</v>
      </c>
      <c r="D44" s="36">
        <v>0</v>
      </c>
      <c r="E44" s="36">
        <f>(MatrVol!I18/MatrVol!E18)-1</f>
        <v>-0.008885929122761316</v>
      </c>
    </row>
    <row r="45" spans="1:5" ht="11.25">
      <c r="A45" s="33" t="s">
        <v>59</v>
      </c>
      <c r="B45" s="36">
        <f>(MatrVol!F19/MatrVol!B19)-1</f>
        <v>0.02418458008654656</v>
      </c>
      <c r="C45" s="36">
        <f>(MatrVol!G19/MatrVol!C19)-1</f>
        <v>-0.02041723632732817</v>
      </c>
      <c r="D45" s="36">
        <f>(MatrVol!H19/MatrVol!D19)-1</f>
        <v>0.0062898177131283095</v>
      </c>
      <c r="E45" s="36">
        <f>(MatrVol!I19/MatrVol!E19)-1</f>
        <v>0.00013650383841157243</v>
      </c>
    </row>
    <row r="46" spans="1:4" ht="11.25">
      <c r="A46" s="33"/>
      <c r="B46" s="34"/>
      <c r="C46" s="34"/>
      <c r="D46" s="34"/>
    </row>
    <row r="47" spans="1:5" ht="11.25">
      <c r="A47" s="33"/>
      <c r="B47" s="34" t="str">
        <f>B22</f>
        <v>Export ser ED</v>
      </c>
      <c r="C47" s="34" t="s">
        <v>79</v>
      </c>
      <c r="D47" s="34" t="s">
        <v>160</v>
      </c>
      <c r="E47" s="31" t="s">
        <v>59</v>
      </c>
    </row>
    <row r="48" spans="1:5" ht="11.25">
      <c r="A48" s="33" t="s">
        <v>15</v>
      </c>
      <c r="B48" s="36">
        <v>0</v>
      </c>
      <c r="C48" s="36">
        <f>(MatrVol!G22/MatrVol!C22)-1</f>
        <v>-0.05712315274409996</v>
      </c>
      <c r="D48" s="36">
        <f>(MatrVol!H22/MatrVol!D22)-1</f>
        <v>-0.00929320419434887</v>
      </c>
      <c r="E48" s="36">
        <f>(MatrVol!I22/MatrVol!E22)-1</f>
        <v>-0.051496120775365584</v>
      </c>
    </row>
    <row r="49" spans="1:5" ht="11.25">
      <c r="A49" s="33" t="s">
        <v>103</v>
      </c>
      <c r="B49" s="36">
        <f>(MatrVol!F23/MatrVol!B23)-1</f>
        <v>0.05884569047049082</v>
      </c>
      <c r="C49" s="36">
        <v>0</v>
      </c>
      <c r="D49" s="36">
        <f>(MatrVol!H23/MatrVol!D23)-1</f>
        <v>0.048535087862156434</v>
      </c>
      <c r="E49" s="36">
        <f>(MatrVol!I23/MatrVol!E23)-1</f>
        <v>0.05840380950391921</v>
      </c>
    </row>
    <row r="50" spans="1:5" ht="11.25">
      <c r="A50" s="33" t="s">
        <v>135</v>
      </c>
      <c r="B50" s="36">
        <f>(MatrVol!F24/MatrVol!B24)-1</f>
        <v>0.009682848697584845</v>
      </c>
      <c r="C50" s="36">
        <f>(MatrVol!G24/MatrVol!C24)-1</f>
        <v>-0.0484194751010667</v>
      </c>
      <c r="D50" s="36">
        <v>0</v>
      </c>
      <c r="E50" s="36">
        <f>(MatrVol!I24/MatrVol!E24)-1</f>
        <v>0.0032270464234920304</v>
      </c>
    </row>
    <row r="51" spans="1:5" ht="11.25">
      <c r="A51" s="33" t="s">
        <v>59</v>
      </c>
      <c r="B51" s="36">
        <f>(MatrVol!F25/MatrVol!B25)-1</f>
        <v>0.04276364577387337</v>
      </c>
      <c r="C51" s="36">
        <f>(MatrVol!G25/MatrVol!C25)-1</f>
        <v>-0.056603257490985937</v>
      </c>
      <c r="D51" s="36">
        <f>(MatrVol!H25/MatrVol!D25)-1</f>
        <v>0.0057332684454411975</v>
      </c>
      <c r="E51" s="36">
        <f>(MatrVol!I25/MatrVol!E25)-1</f>
        <v>0.0025998904556996383</v>
      </c>
    </row>
  </sheetData>
  <mergeCells count="3">
    <mergeCell ref="A28:E28"/>
    <mergeCell ref="A3:E3"/>
    <mergeCell ref="A1:E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SheetLayoutView="100" workbookViewId="0" topLeftCell="A1">
      <selection activeCell="F33" sqref="F33"/>
    </sheetView>
  </sheetViews>
  <sheetFormatPr defaultColWidth="11.00390625" defaultRowHeight="12"/>
  <cols>
    <col min="1" max="1" width="14.25390625" style="49" bestFit="1" customWidth="1"/>
    <col min="2" max="3" width="16.625" style="42" bestFit="1" customWidth="1"/>
    <col min="4" max="4" width="16.125" style="42" bestFit="1" customWidth="1"/>
    <col min="5" max="5" width="15.125" style="42" bestFit="1" customWidth="1"/>
    <col min="6" max="6" width="16.75390625" style="42" customWidth="1"/>
    <col min="7" max="7" width="18.375" style="42" bestFit="1" customWidth="1"/>
    <col min="8" max="8" width="18.875" style="42" bestFit="1" customWidth="1"/>
    <col min="9" max="9" width="18.75390625" style="42" bestFit="1" customWidth="1"/>
    <col min="10" max="10" width="16.875" style="42" bestFit="1" customWidth="1"/>
    <col min="11" max="11" width="20.125" style="42" customWidth="1"/>
    <col min="12" max="12" width="6.125" style="42" customWidth="1"/>
    <col min="13" max="13" width="5.125" style="42" customWidth="1"/>
    <col min="14" max="16384" width="11.375" style="42" customWidth="1"/>
  </cols>
  <sheetData>
    <row r="1" spans="1:10" ht="11.25">
      <c r="A1" s="39" t="s">
        <v>4</v>
      </c>
      <c r="B1" s="39"/>
      <c r="C1" s="39"/>
      <c r="D1" s="39"/>
      <c r="E1" s="39"/>
      <c r="F1" s="40"/>
      <c r="G1" s="40"/>
      <c r="H1" s="40"/>
      <c r="I1" s="40"/>
      <c r="J1" s="41"/>
    </row>
    <row r="2" spans="1:10" ht="11.25">
      <c r="A2" s="43"/>
      <c r="B2" s="43"/>
      <c r="C2" s="43"/>
      <c r="D2" s="43"/>
      <c r="E2" s="43"/>
      <c r="F2" s="40"/>
      <c r="G2" s="40"/>
      <c r="H2" s="40"/>
      <c r="I2" s="40"/>
      <c r="J2" s="41"/>
    </row>
    <row r="3" spans="1:5" ht="11.25">
      <c r="A3" s="44"/>
      <c r="B3" s="43" t="s">
        <v>16</v>
      </c>
      <c r="C3" s="43" t="s">
        <v>104</v>
      </c>
      <c r="D3" s="43" t="s">
        <v>80</v>
      </c>
      <c r="E3" s="43" t="s">
        <v>59</v>
      </c>
    </row>
    <row r="4" spans="1:10" ht="11.25">
      <c r="A4" s="44" t="s">
        <v>17</v>
      </c>
      <c r="B4" s="45">
        <f>MatrVal!B4/MatrVal!$E$7</f>
        <v>0</v>
      </c>
      <c r="C4" s="45">
        <f>MatrVal!C4/MatrVal!$E$7</f>
        <v>0.3418411820297767</v>
      </c>
      <c r="D4" s="45">
        <f>MatrVal!D4/MatrVal!$E$7</f>
        <v>0.11543581624322106</v>
      </c>
      <c r="E4" s="45">
        <f>MatrVal!E4/MatrVal!$E$7</f>
        <v>0.4572769982729977</v>
      </c>
      <c r="J4" s="41"/>
    </row>
    <row r="5" spans="1:10" ht="11.25">
      <c r="A5" s="44" t="s">
        <v>126</v>
      </c>
      <c r="B5" s="45">
        <f>MatrVal!B5/MatrVal!$E$7</f>
        <v>0.32534196829885126</v>
      </c>
      <c r="C5" s="45">
        <f>MatrVal!C5/MatrVal!$E$7</f>
        <v>0</v>
      </c>
      <c r="D5" s="45">
        <f>MatrVal!D5/MatrVal!$E$7</f>
        <v>0.050972516976737804</v>
      </c>
      <c r="E5" s="45">
        <f>MatrVal!E5/MatrVal!$E$7</f>
        <v>0.37631453108345264</v>
      </c>
      <c r="J5" s="41"/>
    </row>
    <row r="6" spans="1:10" ht="11.25">
      <c r="A6" s="44" t="s">
        <v>81</v>
      </c>
      <c r="B6" s="45">
        <f>MatrVal!B6/MatrVal!$E$7</f>
        <v>0.1319349841662829</v>
      </c>
      <c r="C6" s="45">
        <f>MatrVal!C6/MatrVal!$E$7</f>
        <v>0.03447330324581237</v>
      </c>
      <c r="D6" s="45">
        <f>MatrVal!D6/MatrVal!$E$7</f>
        <v>0</v>
      </c>
      <c r="E6" s="45">
        <f>MatrVal!E6/MatrVal!$E$7</f>
        <v>0.16640833321995888</v>
      </c>
      <c r="J6" s="41"/>
    </row>
    <row r="7" spans="1:10" ht="11.25">
      <c r="A7" s="44" t="s">
        <v>59</v>
      </c>
      <c r="B7" s="45">
        <f>MatrVal!B7/MatrVal!$E$7</f>
        <v>0.45727713569658845</v>
      </c>
      <c r="C7" s="45">
        <f>MatrVal!C7/MatrVal!$E$7</f>
        <v>0.3763144852755891</v>
      </c>
      <c r="D7" s="45">
        <f>MatrVal!D7/MatrVal!$E$7</f>
        <v>0.16640833321995888</v>
      </c>
      <c r="E7" s="45">
        <f>MatrVal!E7/MatrVal!$E$7</f>
        <v>1</v>
      </c>
      <c r="J7" s="41"/>
    </row>
    <row r="8" spans="1:10" ht="11.25">
      <c r="A8" s="44"/>
      <c r="B8" s="43" t="s">
        <v>18</v>
      </c>
      <c r="C8" s="43" t="s">
        <v>127</v>
      </c>
      <c r="D8" s="43" t="s">
        <v>82</v>
      </c>
      <c r="E8" s="43" t="s">
        <v>59</v>
      </c>
      <c r="J8" s="41"/>
    </row>
    <row r="9" spans="1:10" ht="11.25">
      <c r="A9" s="44" t="s">
        <v>19</v>
      </c>
      <c r="B9" s="45">
        <f>MatrVal!B10/MatrVal!$E$7</f>
        <v>0</v>
      </c>
      <c r="C9" s="45">
        <f>MatrVal!C10/MatrVal!$E$7</f>
        <v>0.20613538614860905</v>
      </c>
      <c r="D9" s="45">
        <f>MatrVal!D10/MatrVal!$E$7</f>
        <v>0.06184061584458272</v>
      </c>
      <c r="E9" s="45">
        <f>MatrVal!E10/MatrVal!$E$7</f>
        <v>0.2679760019931917</v>
      </c>
      <c r="J9" s="41"/>
    </row>
    <row r="10" spans="1:10" ht="11.25">
      <c r="A10" s="44" t="s">
        <v>128</v>
      </c>
      <c r="B10" s="45">
        <f>MatrVal!B11/MatrVal!$E$7</f>
        <v>0.21685919024614994</v>
      </c>
      <c r="C10" s="45">
        <f>MatrVal!C11/MatrVal!$E$7</f>
        <v>0</v>
      </c>
      <c r="D10" s="45">
        <f>MatrVal!D11/MatrVal!$E$7</f>
        <v>0.018071568648603435</v>
      </c>
      <c r="E10" s="45">
        <f>MatrVal!E11/MatrVal!$E$7</f>
        <v>0.23493080470261693</v>
      </c>
      <c r="J10" s="41"/>
    </row>
    <row r="11" spans="1:10" ht="11.25">
      <c r="A11" s="44" t="s">
        <v>83</v>
      </c>
      <c r="B11" s="45">
        <f>MatrVal!B12/MatrVal!$E$7</f>
        <v>0.08937531037690573</v>
      </c>
      <c r="C11" s="45">
        <f>MatrVal!C12/MatrVal!$E$7</f>
        <v>0.021705414851358292</v>
      </c>
      <c r="D11" s="45">
        <f>MatrVal!D12/MatrVal!$E$7</f>
        <v>0</v>
      </c>
      <c r="E11" s="45">
        <f>MatrVal!E12/MatrVal!$E$7</f>
        <v>0.11108077103612761</v>
      </c>
      <c r="J11" s="41"/>
    </row>
    <row r="12" spans="1:10" ht="11.25">
      <c r="A12" s="44" t="s">
        <v>59</v>
      </c>
      <c r="B12" s="45">
        <f>MatrVal!B13/MatrVal!$E$7</f>
        <v>0.30623454643091924</v>
      </c>
      <c r="C12" s="45">
        <f>MatrVal!C13/MatrVal!$E$7</f>
        <v>0.22784080099996734</v>
      </c>
      <c r="D12" s="45">
        <f>MatrVal!D13/MatrVal!$E$7</f>
        <v>0.07991218449318614</v>
      </c>
      <c r="E12" s="45">
        <f>MatrVal!E13/MatrVal!$E$7</f>
        <v>0.6139876693476636</v>
      </c>
      <c r="J12" s="41"/>
    </row>
    <row r="13" spans="1:10" ht="11.25">
      <c r="A13" s="44"/>
      <c r="B13" s="43" t="s">
        <v>20</v>
      </c>
      <c r="C13" s="43" t="s">
        <v>90</v>
      </c>
      <c r="D13" s="43" t="s">
        <v>84</v>
      </c>
      <c r="E13" s="43" t="s">
        <v>59</v>
      </c>
      <c r="J13" s="41"/>
    </row>
    <row r="14" spans="1:10" ht="11.25">
      <c r="A14" s="44" t="s">
        <v>159</v>
      </c>
      <c r="B14" s="45">
        <f>MatrVal!B16/MatrVal!$E$7</f>
        <v>0</v>
      </c>
      <c r="C14" s="45">
        <f>MatrVal!C16/MatrVal!$E$7</f>
        <v>0.06871179538286969</v>
      </c>
      <c r="D14" s="45">
        <f>MatrVal!D16/MatrVal!$E$7</f>
        <v>0.04466266699886529</v>
      </c>
      <c r="E14" s="45">
        <f>MatrVal!E16/MatrVal!$E$7</f>
        <v>0.11337446238173497</v>
      </c>
      <c r="J14" s="41"/>
    </row>
    <row r="15" spans="1:10" ht="11.25">
      <c r="A15" s="44" t="s">
        <v>91</v>
      </c>
      <c r="B15" s="45">
        <f>MatrVal!B17/MatrVal!$E$7</f>
        <v>0.03844644829416784</v>
      </c>
      <c r="C15" s="45">
        <f>MatrVal!C17/MatrVal!$E$7</f>
        <v>0</v>
      </c>
      <c r="D15" s="45">
        <f>MatrVal!D17/MatrVal!$E$7</f>
        <v>0.029764987794723786</v>
      </c>
      <c r="E15" s="45">
        <f>MatrVal!E17/MatrVal!$E$7</f>
        <v>0.06821143608889162</v>
      </c>
      <c r="J15" s="41"/>
    </row>
    <row r="16" spans="1:10" ht="11.25">
      <c r="A16" s="44" t="s">
        <v>93</v>
      </c>
      <c r="B16" s="45">
        <f>MatrVal!B18/MatrVal!$E$7</f>
        <v>0.008511925596302719</v>
      </c>
      <c r="C16" s="45">
        <f>MatrVal!C18/MatrVal!$E$7</f>
        <v>0.008511925596302719</v>
      </c>
      <c r="D16" s="45">
        <f>MatrVal!D18/MatrVal!$E$7</f>
        <v>0</v>
      </c>
      <c r="E16" s="45">
        <f>MatrVal!E18/MatrVal!$E$7</f>
        <v>0.017023851192605438</v>
      </c>
      <c r="J16" s="41"/>
    </row>
    <row r="17" spans="1:10" ht="11.25">
      <c r="A17" s="44" t="s">
        <v>59</v>
      </c>
      <c r="B17" s="45">
        <f>MatrVal!B19/MatrVal!$E$7</f>
        <v>0.046958373890470556</v>
      </c>
      <c r="C17" s="45">
        <f>MatrVal!C19/MatrVal!$E$7</f>
        <v>0.0772237209791724</v>
      </c>
      <c r="D17" s="45">
        <f>MatrVal!D19/MatrVal!$E$7</f>
        <v>0.07442765479358908</v>
      </c>
      <c r="E17" s="45">
        <f>MatrVal!E19/MatrVal!$E$7</f>
        <v>0.19860974966323205</v>
      </c>
      <c r="J17" s="41"/>
    </row>
    <row r="18" spans="1:10" ht="11.25">
      <c r="A18" s="44"/>
      <c r="B18" s="43" t="s">
        <v>14</v>
      </c>
      <c r="C18" s="43" t="s">
        <v>79</v>
      </c>
      <c r="D18" s="43" t="s">
        <v>160</v>
      </c>
      <c r="E18" s="43" t="s">
        <v>59</v>
      </c>
      <c r="J18" s="41"/>
    </row>
    <row r="19" spans="1:10" ht="11.25">
      <c r="A19" s="44" t="s">
        <v>15</v>
      </c>
      <c r="B19" s="45">
        <f>MatrVal!B22/MatrVal!$E$7</f>
        <v>0</v>
      </c>
      <c r="C19" s="45">
        <f>MatrVal!C22/MatrVal!$E$7</f>
        <v>0.06699400049829793</v>
      </c>
      <c r="D19" s="45">
        <f>MatrVal!D22/MatrVal!$E$7</f>
        <v>0.00893248759190947</v>
      </c>
      <c r="E19" s="45">
        <f>MatrVal!E22/MatrVal!$E$7</f>
        <v>0.075926533898071</v>
      </c>
      <c r="J19" s="41"/>
    </row>
    <row r="20" spans="1:10" ht="11.25">
      <c r="A20" s="44" t="s">
        <v>103</v>
      </c>
      <c r="B20" s="45">
        <f>MatrVal!B23/MatrVal!$E$7</f>
        <v>0.07003628395066988</v>
      </c>
      <c r="C20" s="45">
        <f>MatrVal!C23/MatrVal!$E$7</f>
        <v>0</v>
      </c>
      <c r="D20" s="45">
        <f>MatrVal!D23/MatrVal!$E$7</f>
        <v>0.0031359147255469954</v>
      </c>
      <c r="E20" s="45">
        <f>MatrVal!E23/MatrVal!$E$7</f>
        <v>0.07317224448408045</v>
      </c>
      <c r="J20" s="41"/>
    </row>
    <row r="21" spans="1:10" ht="11.25">
      <c r="A21" s="44" t="s">
        <v>135</v>
      </c>
      <c r="B21" s="45">
        <f>MatrVal!B24/MatrVal!$E$7</f>
        <v>0.03404774819307446</v>
      </c>
      <c r="C21" s="45">
        <f>MatrVal!C24/MatrVal!$E$7</f>
        <v>0.0042559627981513595</v>
      </c>
      <c r="D21" s="45">
        <f>MatrVal!D24/MatrVal!$E$7</f>
        <v>0</v>
      </c>
      <c r="E21" s="45">
        <f>MatrVal!E24/MatrVal!$E$7</f>
        <v>0.03830371099122582</v>
      </c>
      <c r="J21" s="41"/>
    </row>
    <row r="22" spans="1:10" ht="11.25">
      <c r="A22" s="44" t="s">
        <v>59</v>
      </c>
      <c r="B22" s="45">
        <f>MatrVal!B25/MatrVal!$E$7</f>
        <v>0.10408403214374436</v>
      </c>
      <c r="C22" s="45">
        <f>MatrVal!C25/MatrVal!$E$7</f>
        <v>0.0712499632964493</v>
      </c>
      <c r="D22" s="45">
        <f>MatrVal!D25/MatrVal!$E$7</f>
        <v>0.012068448125320055</v>
      </c>
      <c r="E22" s="45">
        <f>MatrVal!E25/MatrVal!$E$7</f>
        <v>0.18740248937337728</v>
      </c>
      <c r="J22" s="41"/>
    </row>
    <row r="23" spans="1:10" ht="11.25">
      <c r="A23" s="44"/>
      <c r="B23" s="43"/>
      <c r="C23" s="43"/>
      <c r="D23" s="43"/>
      <c r="E23" s="43"/>
      <c r="J23" s="46"/>
    </row>
    <row r="24" spans="1:10" ht="11.25">
      <c r="A24" s="44"/>
      <c r="B24" s="43" t="s">
        <v>28</v>
      </c>
      <c r="C24" s="43" t="s">
        <v>29</v>
      </c>
      <c r="D24" s="43" t="s">
        <v>30</v>
      </c>
      <c r="E24" s="43" t="s">
        <v>56</v>
      </c>
      <c r="J24" s="41"/>
    </row>
    <row r="25" spans="1:10" ht="11.25">
      <c r="A25" s="44" t="s">
        <v>57</v>
      </c>
      <c r="B25" s="45">
        <f>((MatrVal!B$19+MatrVal!$E16)/2)/(MatrVal!$E$7)</f>
        <v>0.08016641813610277</v>
      </c>
      <c r="C25" s="45">
        <f>((MatrVal!B$13+MatrVal!$E10)/2)/MatrVal!$E$7</f>
        <v>0.2871052742120555</v>
      </c>
      <c r="D25" s="45">
        <f>((MatrVal!B$25+MatrVal!$E22)/2)/MatrVal!$E$7</f>
        <v>0.09000528302090768</v>
      </c>
      <c r="E25" s="45">
        <f>B25+C25+D25</f>
        <v>0.457276975369066</v>
      </c>
      <c r="J25" s="41"/>
    </row>
    <row r="26" spans="1:10" ht="11.25">
      <c r="A26" s="44" t="s">
        <v>54</v>
      </c>
      <c r="B26" s="45">
        <f>((MatrVal!C$19+MatrVal!$E17)/2)/(MatrVal!$E$7)</f>
        <v>0.07271757853403202</v>
      </c>
      <c r="C26" s="45">
        <f>((MatrVal!C$13+MatrVal!$E11)/2)/MatrVal!$E$7</f>
        <v>0.23138580285129215</v>
      </c>
      <c r="D26" s="45">
        <f>((MatrVal!C$25+MatrVal!$E23)/2)/MatrVal!$E$7</f>
        <v>0.07221110389026489</v>
      </c>
      <c r="E26" s="45">
        <f>B26+C26+D26</f>
        <v>0.3763144852755891</v>
      </c>
      <c r="J26" s="41"/>
    </row>
    <row r="27" spans="1:10" ht="11.25">
      <c r="A27" s="44" t="s">
        <v>55</v>
      </c>
      <c r="B27" s="45">
        <f>((MatrVal!D$19+MatrVal!$E18)/2)/(MatrVal!$E$7)</f>
        <v>0.04572575299309726</v>
      </c>
      <c r="C27" s="45">
        <f>((MatrVal!D$13+MatrVal!$E12)/2)/MatrVal!$E$7</f>
        <v>0.09549647776465688</v>
      </c>
      <c r="D27" s="45">
        <f>((MatrVal!D$25+MatrVal!$E24)/2)/MatrVal!$E$7</f>
        <v>0.02518607955827294</v>
      </c>
      <c r="E27" s="45">
        <f>B27+C27+D27</f>
        <v>0.16640831031602707</v>
      </c>
      <c r="J27" s="41"/>
    </row>
    <row r="28" spans="1:10" ht="11.25">
      <c r="A28" s="44" t="s">
        <v>41</v>
      </c>
      <c r="B28" s="45">
        <f>B25+B26+B27</f>
        <v>0.19860974966323205</v>
      </c>
      <c r="C28" s="45">
        <f>C25+C26+C27</f>
        <v>0.6139875548280045</v>
      </c>
      <c r="D28" s="45">
        <f>D25+D26+D27</f>
        <v>0.1874024664694455</v>
      </c>
      <c r="E28" s="45">
        <f>E25+E26+E27</f>
        <v>0.9999997709606822</v>
      </c>
      <c r="J28" s="41"/>
    </row>
    <row r="29" spans="1:5" ht="11.25">
      <c r="A29" s="47"/>
      <c r="B29" s="31"/>
      <c r="C29" s="31"/>
      <c r="D29" s="31"/>
      <c r="E29" s="31"/>
    </row>
    <row r="30" spans="1:5" ht="11.25">
      <c r="A30" s="39" t="s">
        <v>11</v>
      </c>
      <c r="B30" s="39"/>
      <c r="C30" s="39"/>
      <c r="D30" s="39"/>
      <c r="E30" s="39"/>
    </row>
    <row r="31" spans="1:5" ht="11.25">
      <c r="A31" s="43"/>
      <c r="B31" s="43"/>
      <c r="C31" s="43"/>
      <c r="D31" s="43"/>
      <c r="E31" s="43"/>
    </row>
    <row r="32" spans="1:5" ht="11.25">
      <c r="A32" s="48"/>
      <c r="B32" s="43" t="s">
        <v>16</v>
      </c>
      <c r="C32" s="43" t="s">
        <v>104</v>
      </c>
      <c r="D32" s="43" t="s">
        <v>80</v>
      </c>
      <c r="E32" s="43" t="s">
        <v>59</v>
      </c>
    </row>
    <row r="33" spans="1:5" ht="11.25">
      <c r="A33" s="44" t="s">
        <v>17</v>
      </c>
      <c r="B33" s="45">
        <f>MatrVal!F4/MatrVal!$I$7</f>
        <v>0</v>
      </c>
      <c r="C33" s="45">
        <f>MatrVal!G4/MatrVal!$I$7</f>
        <v>0.3447604831955834</v>
      </c>
      <c r="D33" s="45">
        <f>MatrVal!H4/MatrVal!$I$7</f>
        <v>0.11276522807148666</v>
      </c>
      <c r="E33" s="45">
        <f>MatrVal!I4/MatrVal!$I$7</f>
        <v>0.457525756237082</v>
      </c>
    </row>
    <row r="34" spans="1:5" ht="11.25">
      <c r="A34" s="44" t="s">
        <v>126</v>
      </c>
      <c r="B34" s="45">
        <f>MatrVal!F5/MatrVal!$I$7</f>
        <v>0.32719551130926094</v>
      </c>
      <c r="C34" s="45">
        <f>MatrVal!G5/MatrVal!$I$7</f>
        <v>0</v>
      </c>
      <c r="D34" s="45">
        <f>MatrVal!H5/MatrVal!$I$7</f>
        <v>0.05125668473606717</v>
      </c>
      <c r="E34" s="45">
        <f>MatrVal!I5/MatrVal!$I$7</f>
        <v>0.37845224101534014</v>
      </c>
    </row>
    <row r="35" spans="1:5" ht="11.25">
      <c r="A35" s="44" t="s">
        <v>81</v>
      </c>
      <c r="B35" s="45">
        <f>MatrVal!F6/MatrVal!$I$7</f>
        <v>0.13033019995780912</v>
      </c>
      <c r="C35" s="45">
        <f>MatrVal!G6/MatrVal!$I$7</f>
        <v>0.03369171284974471</v>
      </c>
      <c r="D35" s="45">
        <f>MatrVal!H6/MatrVal!$I$7</f>
        <v>0</v>
      </c>
      <c r="E35" s="45">
        <f>MatrVal!I6/MatrVal!$I$7</f>
        <v>0.1640219577775658</v>
      </c>
    </row>
    <row r="36" spans="1:5" ht="11.25">
      <c r="A36" s="44" t="s">
        <v>59</v>
      </c>
      <c r="B36" s="45">
        <f>MatrVal!F7/MatrVal!$I$7</f>
        <v>0.457525846177106</v>
      </c>
      <c r="C36" s="45">
        <f>MatrVal!G7/MatrVal!$I$7</f>
        <v>0.3784521960453281</v>
      </c>
      <c r="D36" s="45">
        <f>MatrVal!H7/MatrVal!$I$7</f>
        <v>0.16402191280755385</v>
      </c>
      <c r="E36" s="45">
        <f>MatrVal!I7/MatrVal!$I$7</f>
        <v>1</v>
      </c>
    </row>
    <row r="37" spans="1:5" ht="11.25">
      <c r="A37" s="44"/>
      <c r="B37" s="43" t="s">
        <v>18</v>
      </c>
      <c r="C37" s="43" t="s">
        <v>127</v>
      </c>
      <c r="D37" s="43" t="s">
        <v>82</v>
      </c>
      <c r="E37" s="43" t="s">
        <v>59</v>
      </c>
    </row>
    <row r="38" spans="1:5" ht="11.25">
      <c r="A38" s="44" t="s">
        <v>19</v>
      </c>
      <c r="B38" s="45">
        <f>MatrVal!F10/MatrVal!$I$7</f>
        <v>0</v>
      </c>
      <c r="C38" s="45">
        <f>MatrVal!G10/MatrVal!$I$7</f>
        <v>0.21280398772480563</v>
      </c>
      <c r="D38" s="45">
        <f>MatrVal!H10/MatrVal!$I$7</f>
        <v>0.060218938302087945</v>
      </c>
      <c r="E38" s="45">
        <f>MatrVal!I10/MatrVal!$I$7</f>
        <v>0.27302297099690553</v>
      </c>
    </row>
    <row r="39" spans="1:5" ht="11.25">
      <c r="A39" s="44" t="s">
        <v>128</v>
      </c>
      <c r="B39" s="45">
        <f>MatrVal!F11/MatrVal!$I$7</f>
        <v>0.21557220675178862</v>
      </c>
      <c r="C39" s="45">
        <f>MatrVal!G11/MatrVal!$I$7</f>
        <v>0</v>
      </c>
      <c r="D39" s="45">
        <f>MatrVal!H11/MatrVal!$I$7</f>
        <v>0.01794236022679456</v>
      </c>
      <c r="E39" s="45">
        <f>MatrVal!I11/MatrVal!$I$7</f>
        <v>0.23351461194859513</v>
      </c>
    </row>
    <row r="40" spans="1:5" ht="11.25">
      <c r="A40" s="44" t="s">
        <v>83</v>
      </c>
      <c r="B40" s="45">
        <f>MatrVal!F12/MatrVal!$I$7</f>
        <v>0.08818907155857651</v>
      </c>
      <c r="C40" s="45">
        <f>MatrVal!G12/MatrVal!$I$7</f>
        <v>0.02117894192846971</v>
      </c>
      <c r="D40" s="45">
        <f>MatrVal!H12/MatrVal!$I$7</f>
        <v>0</v>
      </c>
      <c r="E40" s="45">
        <f>MatrVal!I12/MatrVal!$I$7</f>
        <v>0.10936805845705819</v>
      </c>
    </row>
    <row r="41" spans="1:5" ht="11.25">
      <c r="A41" s="44" t="s">
        <v>59</v>
      </c>
      <c r="B41" s="45">
        <f>MatrVal!F13/MatrVal!$I$7</f>
        <v>0.3037613232803771</v>
      </c>
      <c r="C41" s="45">
        <f>MatrVal!G13/MatrVal!$I$7</f>
        <v>0.23398292965327536</v>
      </c>
      <c r="D41" s="45">
        <f>MatrVal!H13/MatrVal!$I$7</f>
        <v>0.07816134349889448</v>
      </c>
      <c r="E41" s="45">
        <f>MatrVal!I13/MatrVal!$I$7</f>
        <v>0.6159057313425829</v>
      </c>
    </row>
    <row r="42" spans="1:5" ht="11.25">
      <c r="A42" s="44"/>
      <c r="B42" s="43" t="s">
        <v>20</v>
      </c>
      <c r="C42" s="43" t="s">
        <v>90</v>
      </c>
      <c r="D42" s="43" t="s">
        <v>84</v>
      </c>
      <c r="E42" s="43" t="s">
        <v>59</v>
      </c>
    </row>
    <row r="43" spans="1:5" ht="11.25">
      <c r="A43" s="44" t="s">
        <v>159</v>
      </c>
      <c r="B43" s="45">
        <f>MatrVal!F16/MatrVal!$I$7</f>
        <v>0</v>
      </c>
      <c r="C43" s="45">
        <f>MatrVal!G16/MatrVal!$I$7</f>
        <v>0.0680796514248456</v>
      </c>
      <c r="D43" s="45">
        <f>MatrVal!H16/MatrVal!$I$7</f>
        <v>0.04381599152513142</v>
      </c>
      <c r="E43" s="45">
        <f>MatrVal!I16/MatrVal!$I$7</f>
        <v>0.11189564294997702</v>
      </c>
    </row>
    <row r="44" spans="1:5" ht="11.25">
      <c r="A44" s="44" t="s">
        <v>91</v>
      </c>
      <c r="B44" s="45">
        <f>MatrVal!F17/MatrVal!$I$7</f>
        <v>0.038822026725588175</v>
      </c>
      <c r="C44" s="45">
        <f>MatrVal!G17/MatrVal!$I$7</f>
        <v>0</v>
      </c>
      <c r="D44" s="45">
        <f>MatrVal!H17/MatrVal!$I$7</f>
        <v>0.030070457665657944</v>
      </c>
      <c r="E44" s="45">
        <f>MatrVal!I17/MatrVal!$I$7</f>
        <v>0.06889252936125809</v>
      </c>
    </row>
    <row r="45" spans="1:5" ht="11.25">
      <c r="A45" s="44" t="s">
        <v>93</v>
      </c>
      <c r="B45" s="45">
        <f>MatrVal!F18/MatrVal!$I$7</f>
        <v>0.008392438544318913</v>
      </c>
      <c r="C45" s="45">
        <f>MatrVal!G18/MatrVal!$I$7</f>
        <v>0.008417351930951604</v>
      </c>
      <c r="D45" s="45">
        <f>MatrVal!H18/MatrVal!$I$7</f>
        <v>0</v>
      </c>
      <c r="E45" s="45">
        <f>MatrVal!I18/MatrVal!$I$7</f>
        <v>0.01680979047527052</v>
      </c>
    </row>
    <row r="46" spans="1:5" ht="11.25">
      <c r="A46" s="44" t="s">
        <v>59</v>
      </c>
      <c r="B46" s="45">
        <f>MatrVal!F19/MatrVal!$I$7</f>
        <v>0.04721446526990708</v>
      </c>
      <c r="C46" s="45">
        <f>MatrVal!G19/MatrVal!$I$7</f>
        <v>0.0764970033557972</v>
      </c>
      <c r="D46" s="45">
        <f>MatrVal!H19/MatrVal!$I$7</f>
        <v>0.07388644919078936</v>
      </c>
      <c r="E46" s="45">
        <f>MatrVal!I19/MatrVal!$I$7</f>
        <v>0.19759800775651762</v>
      </c>
    </row>
    <row r="47" spans="1:5" ht="11.25">
      <c r="A47" s="44"/>
      <c r="B47" s="43" t="s">
        <v>14</v>
      </c>
      <c r="C47" s="43" t="s">
        <v>79</v>
      </c>
      <c r="D47" s="43" t="s">
        <v>85</v>
      </c>
      <c r="E47" s="43" t="s">
        <v>59</v>
      </c>
    </row>
    <row r="48" spans="1:5" ht="11.25">
      <c r="A48" s="44" t="s">
        <v>15</v>
      </c>
      <c r="B48" s="45">
        <f>MatrVal!F22/MatrVal!$I$7</f>
        <v>0</v>
      </c>
      <c r="C48" s="45">
        <f>MatrVal!G22/MatrVal!$I$7</f>
        <v>0.06387684404593218</v>
      </c>
      <c r="D48" s="45">
        <f>MatrVal!H22/MatrVal!$I$7</f>
        <v>0.008730253274255329</v>
      </c>
      <c r="E48" s="45">
        <f>MatrVal!I22/MatrVal!$I$7</f>
        <v>0.07260709732018752</v>
      </c>
    </row>
    <row r="49" spans="1:5" ht="11.25">
      <c r="A49" s="44" t="s">
        <v>103</v>
      </c>
      <c r="B49" s="45">
        <f>MatrVal!F23/MatrVal!$I$7</f>
        <v>0.07280123286187222</v>
      </c>
      <c r="C49" s="45">
        <f>MatrVal!G23/MatrVal!$I$7</f>
        <v>0</v>
      </c>
      <c r="D49" s="45">
        <f>MatrVal!H23/MatrVal!$I$7</f>
        <v>0.003243821873602697</v>
      </c>
      <c r="E49" s="45">
        <f>MatrVal!I23/MatrVal!$I$7</f>
        <v>0.07604509970548688</v>
      </c>
    </row>
    <row r="50" spans="1:5" ht="11.25">
      <c r="A50" s="44" t="s">
        <v>135</v>
      </c>
      <c r="B50" s="45">
        <f>MatrVal!F24/MatrVal!$I$7</f>
        <v>0.03374864488490172</v>
      </c>
      <c r="C50" s="45">
        <f>MatrVal!G24/MatrVal!$I$7</f>
        <v>0.004095374020311425</v>
      </c>
      <c r="D50" s="45">
        <f>MatrVal!H24/MatrVal!$I$7</f>
        <v>0</v>
      </c>
      <c r="E50" s="45">
        <f>MatrVal!I24/MatrVal!$I$7</f>
        <v>0.03784406387522512</v>
      </c>
    </row>
    <row r="51" spans="1:5" ht="11.25">
      <c r="A51" s="44" t="s">
        <v>59</v>
      </c>
      <c r="B51" s="45">
        <f>MatrVal!F25/MatrVal!$I$7</f>
        <v>0.10654992271678593</v>
      </c>
      <c r="C51" s="45">
        <f>MatrVal!G25/MatrVal!$I$7</f>
        <v>0.06797226303625557</v>
      </c>
      <c r="D51" s="45">
        <f>MatrVal!H25/MatrVal!$I$7</f>
        <v>0.011974075147858027</v>
      </c>
      <c r="E51" s="45">
        <f>MatrVal!I25/MatrVal!$I$7</f>
        <v>0.1864963058709115</v>
      </c>
    </row>
    <row r="52" spans="1:5" ht="11.25">
      <c r="A52" s="44"/>
      <c r="B52" s="43"/>
      <c r="C52" s="43"/>
      <c r="D52" s="43"/>
      <c r="E52" s="43"/>
    </row>
    <row r="53" spans="1:5" ht="11.25">
      <c r="A53" s="44"/>
      <c r="B53" s="43" t="s">
        <v>28</v>
      </c>
      <c r="C53" s="43" t="s">
        <v>29</v>
      </c>
      <c r="D53" s="43" t="s">
        <v>30</v>
      </c>
      <c r="E53" s="43" t="s">
        <v>56</v>
      </c>
    </row>
    <row r="54" spans="1:5" ht="11.25">
      <c r="A54" s="44" t="s">
        <v>57</v>
      </c>
      <c r="B54" s="45">
        <f>((MatrVal!F$19+MatrVal!$I16)/2)/(MatrVal!$I$7)</f>
        <v>0.07955505410994206</v>
      </c>
      <c r="C54" s="45">
        <f>((MatrVal!F$13+MatrVal!$I10)/2)/MatrVal!$I$7</f>
        <v>0.2883921471386413</v>
      </c>
      <c r="D54" s="45">
        <f>((MatrVal!F$25+MatrVal!$I22)/2)/MatrVal!$I$7</f>
        <v>0.08957851001848673</v>
      </c>
      <c r="E54" s="45">
        <f>B54+C54+D54</f>
        <v>0.4575257112670701</v>
      </c>
    </row>
    <row r="55" spans="1:5" ht="11.25">
      <c r="A55" s="44" t="s">
        <v>54</v>
      </c>
      <c r="B55" s="45">
        <f>((MatrVal!G$19+MatrVal!$I17)/2)/(MatrVal!$I$7)</f>
        <v>0.07269476635852765</v>
      </c>
      <c r="C55" s="45">
        <f>((MatrVal!G$13+MatrVal!$I11)/2)/MatrVal!$I$7</f>
        <v>0.23374877080093526</v>
      </c>
      <c r="D55" s="45">
        <f>((MatrVal!G$25+MatrVal!$I23)/2)/MatrVal!$I$7</f>
        <v>0.07200868137087123</v>
      </c>
      <c r="E55" s="45">
        <f>B55+C55+D55</f>
        <v>0.3784522185303342</v>
      </c>
    </row>
    <row r="56" spans="1:5" ht="11.25">
      <c r="A56" s="44" t="s">
        <v>55</v>
      </c>
      <c r="B56" s="45">
        <f>((MatrVal!H$19+MatrVal!$I18)/2)/(MatrVal!$I$7)</f>
        <v>0.045348119833029936</v>
      </c>
      <c r="C56" s="45">
        <f>((MatrVal!H$13+MatrVal!$I12)/2)/MatrVal!$I$7</f>
        <v>0.09376470097797635</v>
      </c>
      <c r="D56" s="45">
        <f>((MatrVal!H$25+MatrVal!$I24)/2)/MatrVal!$I$7</f>
        <v>0.024909069511541572</v>
      </c>
      <c r="E56" s="45">
        <f>B56+C56+D56</f>
        <v>0.16402189032254785</v>
      </c>
    </row>
    <row r="57" spans="1:5" ht="11.25">
      <c r="A57" s="44" t="s">
        <v>41</v>
      </c>
      <c r="B57" s="45">
        <f>B54+B55+B56</f>
        <v>0.19759794030149963</v>
      </c>
      <c r="C57" s="45">
        <f>C54+C55+C56</f>
        <v>0.6159056189175529</v>
      </c>
      <c r="D57" s="45">
        <f>D54+D55+D56</f>
        <v>0.18649626090089952</v>
      </c>
      <c r="E57" s="45">
        <f>E54+E55+E56</f>
        <v>0.9999998201199521</v>
      </c>
    </row>
    <row r="58" spans="1:5" ht="11.25">
      <c r="A58" s="48"/>
      <c r="B58" s="31"/>
      <c r="C58" s="31"/>
      <c r="D58" s="31"/>
      <c r="E58" s="31"/>
    </row>
  </sheetData>
  <mergeCells count="2">
    <mergeCell ref="A30:E30"/>
    <mergeCell ref="A1:E1"/>
  </mergeCells>
  <printOptions horizontalCentered="1" verticalCentered="1"/>
  <pageMargins left="0.3937007874015748" right="0.3937007874015748" top="0.3937007874015748" bottom="0.3937007874015748" header="0.3937007874015748" footer="0.31496062992125984"/>
  <pageSetup fitToHeight="0" fitToWidth="1" orientation="landscape" paperSize="9" scale="94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I13" sqref="I13"/>
    </sheetView>
  </sheetViews>
  <sheetFormatPr defaultColWidth="11.00390625" defaultRowHeight="12"/>
  <cols>
    <col min="1" max="1" width="14.875" style="53" bestFit="1" customWidth="1"/>
    <col min="2" max="2" width="8.25390625" style="76" bestFit="1" customWidth="1"/>
    <col min="3" max="3" width="8.125" style="76" bestFit="1" customWidth="1"/>
    <col min="4" max="4" width="9.25390625" style="76" bestFit="1" customWidth="1"/>
    <col min="5" max="5" width="8.25390625" style="76" bestFit="1" customWidth="1"/>
    <col min="6" max="6" width="8.125" style="76" bestFit="1" customWidth="1"/>
    <col min="7" max="7" width="9.25390625" style="76" bestFit="1" customWidth="1"/>
    <col min="8" max="16384" width="10.875" style="52" customWidth="1"/>
  </cols>
  <sheetData>
    <row r="1" spans="1:8" ht="11.25">
      <c r="A1" s="50" t="s">
        <v>110</v>
      </c>
      <c r="B1" s="50"/>
      <c r="C1" s="50"/>
      <c r="D1" s="50"/>
      <c r="E1" s="50"/>
      <c r="F1" s="50"/>
      <c r="G1" s="50"/>
      <c r="H1" s="51"/>
    </row>
    <row r="2" spans="2:8" ht="11.25">
      <c r="B2" s="54"/>
      <c r="C2" s="54"/>
      <c r="D2" s="54"/>
      <c r="E2" s="54"/>
      <c r="F2" s="54"/>
      <c r="G2" s="54"/>
      <c r="H2" s="51"/>
    </row>
    <row r="3" spans="2:7" ht="11.25">
      <c r="B3" s="50" t="s">
        <v>62</v>
      </c>
      <c r="C3" s="50"/>
      <c r="D3" s="50"/>
      <c r="E3" s="50" t="s">
        <v>63</v>
      </c>
      <c r="F3" s="50"/>
      <c r="G3" s="50"/>
    </row>
    <row r="4" spans="1:7" ht="11.25">
      <c r="A4" s="55" t="s">
        <v>109</v>
      </c>
      <c r="B4" s="56" t="s">
        <v>47</v>
      </c>
      <c r="C4" s="56" t="s">
        <v>48</v>
      </c>
      <c r="D4" s="57" t="s">
        <v>49</v>
      </c>
      <c r="E4" s="56" t="s">
        <v>47</v>
      </c>
      <c r="F4" s="56" t="s">
        <v>48</v>
      </c>
      <c r="G4" s="57" t="s">
        <v>49</v>
      </c>
    </row>
    <row r="5" spans="1:7" ht="11.25">
      <c r="A5" s="58" t="s">
        <v>45</v>
      </c>
      <c r="B5" s="59"/>
      <c r="C5" s="60">
        <f>MatrVal!C4/MatrVal!E4</f>
        <v>0.74755822689707</v>
      </c>
      <c r="D5" s="60">
        <f>MatrVal!D4/MatrVal!E4</f>
        <v>0.25244177310293014</v>
      </c>
      <c r="E5" s="59"/>
      <c r="F5" s="60">
        <f>MatrVal!G4/MatrVal!I4</f>
        <v>0.7535324044509845</v>
      </c>
      <c r="G5" s="60">
        <f>MatrVal!H4/MatrVal!I4</f>
        <v>0.24646749725944095</v>
      </c>
    </row>
    <row r="6" spans="1:7" ht="11.25">
      <c r="A6" s="58" t="s">
        <v>43</v>
      </c>
      <c r="B6" s="60">
        <f>MatrVal!B5/MatrVal!E5</f>
        <v>0.8645479816103685</v>
      </c>
      <c r="C6" s="59"/>
      <c r="D6" s="60">
        <f>MatrVal!D5/MatrVal!E5</f>
        <v>0.13545189666203453</v>
      </c>
      <c r="E6" s="60">
        <f>MatrVal!F5/MatrVal!I5</f>
        <v>0.8645622243679578</v>
      </c>
      <c r="F6" s="59"/>
      <c r="G6" s="60">
        <f>MatrVal!H5/MatrVal!I5</f>
        <v>0.13543765680592057</v>
      </c>
    </row>
    <row r="7" spans="1:7" ht="11.25">
      <c r="A7" s="58" t="s">
        <v>44</v>
      </c>
      <c r="B7" s="60">
        <f>MatrVal!B6/MatrVal!E6</f>
        <v>0.7928388056858365</v>
      </c>
      <c r="C7" s="60">
        <f>MatrVal!C6/MatrVal!E6</f>
        <v>0.20716091904030726</v>
      </c>
      <c r="D7" s="59"/>
      <c r="E7" s="60">
        <f>MatrVal!F6/MatrVal!I6</f>
        <v>0.7945899544410578</v>
      </c>
      <c r="F7" s="60">
        <f>MatrVal!G6/MatrVal!I6</f>
        <v>0.2054097713882605</v>
      </c>
      <c r="G7" s="59"/>
    </row>
    <row r="8" spans="1:7" ht="11.25">
      <c r="A8" s="58"/>
      <c r="B8" s="60"/>
      <c r="C8" s="60"/>
      <c r="D8" s="60"/>
      <c r="E8" s="60"/>
      <c r="F8" s="60"/>
      <c r="G8" s="60"/>
    </row>
    <row r="9" spans="1:7" ht="11.25">
      <c r="A9" s="61" t="s">
        <v>61</v>
      </c>
      <c r="B9" s="61"/>
      <c r="C9" s="61"/>
      <c r="D9" s="61"/>
      <c r="E9" s="61"/>
      <c r="F9" s="61"/>
      <c r="G9" s="61"/>
    </row>
    <row r="10" spans="1:7" ht="11.25">
      <c r="A10" s="62"/>
      <c r="B10" s="63" t="s">
        <v>47</v>
      </c>
      <c r="C10" s="63"/>
      <c r="D10" s="63" t="s">
        <v>48</v>
      </c>
      <c r="E10" s="63"/>
      <c r="F10" s="64" t="s">
        <v>49</v>
      </c>
      <c r="G10" s="64"/>
    </row>
    <row r="11" spans="1:7" ht="11.25">
      <c r="A11" s="58" t="s">
        <v>45</v>
      </c>
      <c r="B11" s="65"/>
      <c r="C11" s="66"/>
      <c r="D11" s="67">
        <f>(F5-C5)</f>
        <v>0.005974177553914495</v>
      </c>
      <c r="E11" s="67"/>
      <c r="F11" s="67">
        <f>(G5-D5)</f>
        <v>-0.005974275843489196</v>
      </c>
      <c r="G11" s="67"/>
    </row>
    <row r="12" spans="1:7" ht="11.25">
      <c r="A12" s="58" t="s">
        <v>43</v>
      </c>
      <c r="B12" s="67">
        <f>(E6-B6)</f>
        <v>1.4242757589322252E-05</v>
      </c>
      <c r="C12" s="67"/>
      <c r="D12" s="65"/>
      <c r="E12" s="66"/>
      <c r="F12" s="67">
        <f>(G6-D6)</f>
        <v>-1.4239856113956728E-05</v>
      </c>
      <c r="G12" s="67"/>
    </row>
    <row r="13" spans="1:7" ht="11.25">
      <c r="A13" s="58" t="s">
        <v>44</v>
      </c>
      <c r="B13" s="67">
        <f>(E7-B7)</f>
        <v>0.00175114875522131</v>
      </c>
      <c r="C13" s="67"/>
      <c r="D13" s="67">
        <f>(F7-C7)</f>
        <v>-0.0017511476520467584</v>
      </c>
      <c r="E13" s="67"/>
      <c r="F13" s="65"/>
      <c r="G13" s="66"/>
    </row>
    <row r="14" spans="1:7" ht="11.25">
      <c r="A14" s="62"/>
      <c r="B14" s="67"/>
      <c r="C14" s="67"/>
      <c r="D14" s="67"/>
      <c r="E14" s="67"/>
      <c r="F14" s="67"/>
      <c r="G14" s="67"/>
    </row>
    <row r="15" spans="1:7" ht="11.25">
      <c r="A15" s="68" t="s">
        <v>64</v>
      </c>
      <c r="B15" s="68"/>
      <c r="C15" s="68"/>
      <c r="D15" s="68"/>
      <c r="E15" s="68"/>
      <c r="F15" s="68"/>
      <c r="G15" s="68"/>
    </row>
    <row r="16" spans="1:7" ht="11.25">
      <c r="A16" s="62"/>
      <c r="B16" s="63" t="s">
        <v>47</v>
      </c>
      <c r="C16" s="63"/>
      <c r="D16" s="63" t="s">
        <v>48</v>
      </c>
      <c r="E16" s="63"/>
      <c r="F16" s="64" t="s">
        <v>49</v>
      </c>
      <c r="G16" s="64"/>
    </row>
    <row r="17" spans="1:7" ht="11.25">
      <c r="A17" s="58" t="s">
        <v>45</v>
      </c>
      <c r="B17" s="69"/>
      <c r="C17" s="70"/>
      <c r="D17" s="71">
        <f>D18+D19+D20</f>
        <v>-0.00028161483894618804</v>
      </c>
      <c r="E17" s="71"/>
      <c r="F17" s="71">
        <f>F18+F19+F20</f>
        <v>0.00028152098102612075</v>
      </c>
      <c r="G17" s="71"/>
    </row>
    <row r="18" spans="1:7" ht="11.25">
      <c r="A18" s="58" t="s">
        <v>166</v>
      </c>
      <c r="B18" s="72"/>
      <c r="C18" s="73"/>
      <c r="D18" s="67">
        <f>MatrVal!C36*(MatrVal!F56-MatrVal!B56)</f>
        <v>0.008240293521096958</v>
      </c>
      <c r="E18" s="67"/>
      <c r="F18" s="67">
        <f>MatrVal!D36*(MatrVal!F56-MatrVal!B56)</f>
        <v>0.0024720880563290876</v>
      </c>
      <c r="G18" s="67"/>
    </row>
    <row r="19" spans="1:7" ht="11.25">
      <c r="A19" s="58" t="s">
        <v>167</v>
      </c>
      <c r="B19" s="72"/>
      <c r="C19" s="73"/>
      <c r="D19" s="67">
        <f>MatrVal!C42*(MatrVal!G56-MatrVal!C56)</f>
        <v>-0.0020406136624871772</v>
      </c>
      <c r="E19" s="67"/>
      <c r="F19" s="67">
        <f>MatrVal!D42*(MatrVal!G56-MatrVal!C56)</f>
        <v>-0.001326398880616665</v>
      </c>
      <c r="G19" s="67"/>
    </row>
    <row r="20" spans="1:7" ht="11.25">
      <c r="A20" s="58" t="s">
        <v>168</v>
      </c>
      <c r="B20" s="74"/>
      <c r="C20" s="75"/>
      <c r="D20" s="67">
        <f>MatrVal!C48*(MatrVal!H56-MatrVal!D56)</f>
        <v>-0.006481294697555969</v>
      </c>
      <c r="E20" s="67"/>
      <c r="F20" s="67">
        <f>MatrVal!D48*(MatrVal!H56-MatrVal!D56)</f>
        <v>-0.0008641681946863018</v>
      </c>
      <c r="G20" s="67"/>
    </row>
    <row r="21" spans="1:7" ht="11.25">
      <c r="A21" s="58" t="s">
        <v>43</v>
      </c>
      <c r="B21" s="71">
        <f>B22+B23+B24</f>
        <v>-5.7565464716859485E-05</v>
      </c>
      <c r="C21" s="71"/>
      <c r="D21" s="69"/>
      <c r="E21" s="70"/>
      <c r="F21" s="71">
        <f>F22+F23+F24</f>
        <v>5.7684544911846994E-05</v>
      </c>
      <c r="G21" s="71"/>
    </row>
    <row r="22" spans="1:7" ht="11.25">
      <c r="A22" s="58" t="s">
        <v>166</v>
      </c>
      <c r="B22" s="67">
        <f>MatrVal!B37*(MatrVal!F57-MatrVal!B57)</f>
        <v>-0.006709314814426548</v>
      </c>
      <c r="C22" s="67"/>
      <c r="D22" s="72"/>
      <c r="E22" s="73"/>
      <c r="F22" s="67">
        <f>MatrVal!D37*(MatrVal!F57-MatrVal!B57)</f>
        <v>-0.0005591086230487941</v>
      </c>
      <c r="G22" s="67"/>
    </row>
    <row r="23" spans="1:7" ht="11.25">
      <c r="A23" s="58" t="s">
        <v>167</v>
      </c>
      <c r="B23" s="67">
        <f>MatrVal!B43*(MatrVal!G57-MatrVal!C57)</f>
        <v>0.0004372764892765941</v>
      </c>
      <c r="C23" s="67"/>
      <c r="D23" s="72"/>
      <c r="E23" s="73"/>
      <c r="F23" s="67">
        <f>MatrVal!D43*(MatrVal!G57-MatrVal!C57)</f>
        <v>0.00033853658643968654</v>
      </c>
      <c r="G23" s="67"/>
    </row>
    <row r="24" spans="1:7" ht="11.25">
      <c r="A24" s="58" t="s">
        <v>168</v>
      </c>
      <c r="B24" s="67">
        <f>MatrVal!B49*(MatrVal!H57-MatrVal!D57)</f>
        <v>0.006214472860433094</v>
      </c>
      <c r="C24" s="67"/>
      <c r="D24" s="74"/>
      <c r="E24" s="75"/>
      <c r="F24" s="67">
        <f>MatrVal!D49*(MatrVal!H57-MatrVal!D57)</f>
        <v>0.00027825658152095455</v>
      </c>
      <c r="G24" s="67"/>
    </row>
    <row r="25" spans="1:7" ht="11.25">
      <c r="A25" s="58" t="s">
        <v>44</v>
      </c>
      <c r="B25" s="71">
        <f>B26+B27+B28</f>
        <v>-9.991546778830701E-06</v>
      </c>
      <c r="C25" s="71"/>
      <c r="D25" s="71">
        <f>D26+D27+D28</f>
        <v>9.717677199715347E-06</v>
      </c>
      <c r="E25" s="71"/>
      <c r="F25" s="69"/>
      <c r="G25" s="70"/>
    </row>
    <row r="26" spans="1:7" ht="11.25">
      <c r="A26" s="58" t="s">
        <v>166</v>
      </c>
      <c r="B26" s="67">
        <f>MatrVal!B38*(MatrVal!F58-MatrVal!B58)</f>
        <v>-0.0005874784606948143</v>
      </c>
      <c r="C26" s="67"/>
      <c r="D26" s="67">
        <f>MatrVal!C38*(MatrVal!F58-MatrVal!B58)</f>
        <v>-0.00014267322431490281</v>
      </c>
      <c r="E26" s="67"/>
      <c r="F26" s="72"/>
      <c r="G26" s="73"/>
    </row>
    <row r="27" spans="1:7" ht="11.25">
      <c r="A27" s="58" t="s">
        <v>167</v>
      </c>
      <c r="B27" s="67">
        <f>MatrVal!B44*(MatrVal!G58-MatrVal!C58)</f>
        <v>9.166299311839932E-05</v>
      </c>
      <c r="C27" s="67"/>
      <c r="D27" s="67">
        <f>MatrVal!C44*(MatrVal!G58-MatrVal!C58)</f>
        <v>9.166299311839932E-05</v>
      </c>
      <c r="E27" s="67"/>
      <c r="F27" s="72"/>
      <c r="G27" s="73"/>
    </row>
    <row r="28" spans="1:7" ht="11.25">
      <c r="A28" s="58" t="s">
        <v>168</v>
      </c>
      <c r="B28" s="67">
        <f>MatrVal!B50*(MatrVal!H58-MatrVal!D58)</f>
        <v>0.0004858239207975843</v>
      </c>
      <c r="C28" s="67"/>
      <c r="D28" s="67">
        <f>MatrVal!C50*(MatrVal!H58-MatrVal!D58)</f>
        <v>6.0727908396218845E-05</v>
      </c>
      <c r="E28" s="67"/>
      <c r="F28" s="74"/>
      <c r="G28" s="75"/>
    </row>
    <row r="29" spans="1:7" ht="11.25">
      <c r="A29" s="62"/>
      <c r="B29" s="60"/>
      <c r="C29" s="60"/>
      <c r="D29" s="60"/>
      <c r="E29" s="60"/>
      <c r="F29" s="60"/>
      <c r="G29" s="60"/>
    </row>
    <row r="30" spans="1:7" ht="11.25">
      <c r="A30" s="68" t="s">
        <v>65</v>
      </c>
      <c r="B30" s="68"/>
      <c r="C30" s="68"/>
      <c r="D30" s="68"/>
      <c r="E30" s="68"/>
      <c r="F30" s="68"/>
      <c r="G30" s="68"/>
    </row>
    <row r="31" spans="1:7" ht="11.25">
      <c r="A31" s="62"/>
      <c r="B31" s="63" t="s">
        <v>47</v>
      </c>
      <c r="C31" s="63"/>
      <c r="D31" s="63" t="s">
        <v>48</v>
      </c>
      <c r="E31" s="63"/>
      <c r="F31" s="64" t="s">
        <v>49</v>
      </c>
      <c r="G31" s="64"/>
    </row>
    <row r="32" spans="1:7" ht="11.25">
      <c r="A32" s="58" t="s">
        <v>45</v>
      </c>
      <c r="B32" s="69"/>
      <c r="C32" s="70"/>
      <c r="D32" s="71">
        <f>D33+D34+D35</f>
        <v>0.006135371219794244</v>
      </c>
      <c r="E32" s="71"/>
      <c r="F32" s="71">
        <f>F33+F34+F35</f>
        <v>-0.006135367569610111</v>
      </c>
      <c r="G32" s="71"/>
    </row>
    <row r="33" spans="1:7" ht="11.25">
      <c r="A33" s="58" t="s">
        <v>166</v>
      </c>
      <c r="B33" s="72"/>
      <c r="C33" s="73"/>
      <c r="D33" s="67">
        <f>MatrVal!B56*(MatrVal!G36-MatrVal!C36)</f>
        <v>0.005980644624253763</v>
      </c>
      <c r="E33" s="67"/>
      <c r="F33" s="67">
        <f>MatrVal!B56*(MatrVal!H36-MatrVal!D36)</f>
        <v>-0.0059807411493764204</v>
      </c>
      <c r="G33" s="67"/>
    </row>
    <row r="34" spans="1:7" ht="11.25">
      <c r="A34" s="58" t="s">
        <v>167</v>
      </c>
      <c r="B34" s="72"/>
      <c r="C34" s="73"/>
      <c r="D34" s="67">
        <f>MatrVal!C56*(MatrVal!G42-MatrVal!C42)</f>
        <v>0.0005852048990797315</v>
      </c>
      <c r="E34" s="67"/>
      <c r="F34" s="67">
        <f>MatrVal!C56*(MatrVal!H42-MatrVal!D42)</f>
        <v>-0.0005852048990797178</v>
      </c>
      <c r="G34" s="67"/>
    </row>
    <row r="35" spans="1:7" ht="11.25">
      <c r="A35" s="58" t="s">
        <v>168</v>
      </c>
      <c r="B35" s="74"/>
      <c r="C35" s="75"/>
      <c r="D35" s="67">
        <f>+MatrVal!D56*(MatrVal!G48-MatrVal!C48)</f>
        <v>-0.0004304783035392502</v>
      </c>
      <c r="E35" s="67"/>
      <c r="F35" s="67">
        <f>MatrVal!D56*(MatrVal!H48-MatrVal!D48)</f>
        <v>0.00043057847884602705</v>
      </c>
      <c r="G35" s="67"/>
    </row>
    <row r="36" spans="1:7" ht="11.25">
      <c r="A36" s="58" t="s">
        <v>43</v>
      </c>
      <c r="B36" s="71">
        <f>B37+B38+B39</f>
        <v>7.123650658994398E-05</v>
      </c>
      <c r="C36" s="71"/>
      <c r="D36" s="69"/>
      <c r="E36" s="70"/>
      <c r="F36" s="71">
        <f>F37+F38+F39</f>
        <v>-7.13465835485048E-05</v>
      </c>
      <c r="G36" s="71"/>
    </row>
    <row r="37" spans="1:7" ht="11.25">
      <c r="A37" s="58" t="s">
        <v>166</v>
      </c>
      <c r="B37" s="67">
        <f>MatrVal!B57*(MatrVal!F37-MatrVal!B37)</f>
        <v>5.419458389839849E-05</v>
      </c>
      <c r="C37" s="67"/>
      <c r="D37" s="72"/>
      <c r="E37" s="73"/>
      <c r="F37" s="67">
        <f>MatrVal!B57*(MatrVal!H37-MatrVal!D37)</f>
        <v>-5.4193082168951006E-05</v>
      </c>
      <c r="G37" s="67"/>
    </row>
    <row r="38" spans="1:7" ht="11.25">
      <c r="A38" s="58" t="s">
        <v>167</v>
      </c>
      <c r="B38" s="67">
        <f>MatrVal!C57*(MatrVal!F43-MatrVal!B43)</f>
        <v>-2.1865667342744722E-05</v>
      </c>
      <c r="C38" s="67"/>
      <c r="D38" s="72"/>
      <c r="E38" s="73"/>
      <c r="F38" s="67">
        <f>MatrVal!C57*(MatrVal!H43-MatrVal!D43)</f>
        <v>2.17473476379019E-05</v>
      </c>
      <c r="G38" s="67"/>
    </row>
    <row r="39" spans="1:7" ht="11.25">
      <c r="A39" s="58" t="s">
        <v>168</v>
      </c>
      <c r="B39" s="67">
        <f>MatrVal!D57*(MatrVal!F49-MatrVal!B49)</f>
        <v>3.890759003429021E-05</v>
      </c>
      <c r="C39" s="67"/>
      <c r="D39" s="74"/>
      <c r="E39" s="75"/>
      <c r="F39" s="67">
        <f>MatrVal!D57*(MatrVal!H49-MatrVal!D49)</f>
        <v>-3.890084901745569E-05</v>
      </c>
      <c r="G39" s="67"/>
    </row>
    <row r="40" spans="1:7" ht="11.25">
      <c r="A40" s="58" t="s">
        <v>44</v>
      </c>
      <c r="B40" s="71">
        <f>B41+B42+B43</f>
        <v>0.0017607014780393559</v>
      </c>
      <c r="C40" s="71"/>
      <c r="D40" s="71">
        <f>D41+D42+D43</f>
        <v>-0.0017609741963044425</v>
      </c>
      <c r="E40" s="71"/>
      <c r="F40" s="69"/>
      <c r="G40" s="70"/>
    </row>
    <row r="41" spans="1:7" ht="11.25">
      <c r="A41" s="58" t="s">
        <v>166</v>
      </c>
      <c r="B41" s="67">
        <f>MatrVal!B58*(MatrVal!F38-MatrVal!B38)</f>
        <v>0.001170669288017081</v>
      </c>
      <c r="C41" s="67"/>
      <c r="D41" s="67">
        <f>MatrVal!B58*(MatrVal!G38-MatrVal!C38)</f>
        <v>-0.0011706684850667699</v>
      </c>
      <c r="E41" s="67"/>
      <c r="F41" s="72"/>
      <c r="G41" s="73"/>
    </row>
    <row r="42" spans="1:7" ht="11.25">
      <c r="A42" s="58" t="s">
        <v>167</v>
      </c>
      <c r="B42" s="67">
        <f>MatrVal!C58*(MatrVal!F44-MatrVal!B44)</f>
        <v>-7.580942730195618E-05</v>
      </c>
      <c r="C42" s="67"/>
      <c r="D42" s="67">
        <f>MatrVal!C58*(MatrVal!G44-MatrVal!C44)</f>
        <v>7.580942730195618E-05</v>
      </c>
      <c r="E42" s="67"/>
      <c r="F42" s="72"/>
      <c r="G42" s="73"/>
    </row>
    <row r="43" spans="1:7" ht="11.25">
      <c r="A43" s="58" t="s">
        <v>168</v>
      </c>
      <c r="B43" s="67">
        <f>MatrVal!D58*(MatrVal!F50-MatrVal!B50)</f>
        <v>0.000665841617324231</v>
      </c>
      <c r="C43" s="67"/>
      <c r="D43" s="67">
        <f>MatrVal!D58*(MatrVal!G50-MatrVal!C50)</f>
        <v>-0.000666115138539629</v>
      </c>
      <c r="E43" s="67"/>
      <c r="F43" s="74"/>
      <c r="G43" s="75"/>
    </row>
    <row r="44" spans="1:7" ht="11.25">
      <c r="A44" s="62"/>
      <c r="B44" s="67"/>
      <c r="C44" s="67"/>
      <c r="D44" s="67"/>
      <c r="E44" s="67"/>
      <c r="F44" s="67"/>
      <c r="G44" s="67"/>
    </row>
    <row r="45" spans="1:7" ht="11.25">
      <c r="A45" s="68" t="s">
        <v>53</v>
      </c>
      <c r="B45" s="68"/>
      <c r="C45" s="68"/>
      <c r="D45" s="68"/>
      <c r="E45" s="68"/>
      <c r="F45" s="68"/>
      <c r="G45" s="68"/>
    </row>
    <row r="46" spans="1:7" ht="11.25">
      <c r="A46" s="62"/>
      <c r="B46" s="63" t="s">
        <v>47</v>
      </c>
      <c r="C46" s="63"/>
      <c r="D46" s="63" t="s">
        <v>48</v>
      </c>
      <c r="E46" s="63"/>
      <c r="F46" s="64" t="s">
        <v>49</v>
      </c>
      <c r="G46" s="64"/>
    </row>
    <row r="47" spans="1:7" ht="11.25">
      <c r="A47" s="58" t="s">
        <v>45</v>
      </c>
      <c r="B47" s="69"/>
      <c r="C47" s="70"/>
      <c r="D47" s="71">
        <f>D48+D49+D50</f>
        <v>0.00012042117306655682</v>
      </c>
      <c r="E47" s="71"/>
      <c r="F47" s="71">
        <f>F48+F49+F50</f>
        <v>-0.00012042736917305288</v>
      </c>
      <c r="G47" s="71"/>
    </row>
    <row r="48" spans="1:7" ht="11.25">
      <c r="A48" s="58" t="s">
        <v>166</v>
      </c>
      <c r="B48" s="72"/>
      <c r="C48" s="73"/>
      <c r="D48" s="67">
        <f>(MatrVal!F56-MatrVal!B56)*(MatrVal!G36-MatrVal!C36)</f>
        <v>0.00010932449595935664</v>
      </c>
      <c r="E48" s="67"/>
      <c r="F48" s="67">
        <f>(MatrVal!F56-MatrVal!B56)*(MatrVal!H36-MatrVal!D36)</f>
        <v>-0.00010932626041135889</v>
      </c>
      <c r="G48" s="67"/>
    </row>
    <row r="49" spans="1:7" ht="11.25">
      <c r="A49" s="58" t="s">
        <v>167</v>
      </c>
      <c r="B49" s="72"/>
      <c r="C49" s="73"/>
      <c r="D49" s="67">
        <f>(MatrVal!G56-MatrVal!C56)*(MatrVal!G42-MatrVal!C42)</f>
        <v>-7.947248683132006E-06</v>
      </c>
      <c r="E49" s="67"/>
      <c r="F49" s="67">
        <f>(MatrVal!G56-MatrVal!C56)*(MatrVal!H42-MatrVal!D42)</f>
        <v>7.94724868313182E-06</v>
      </c>
      <c r="G49" s="67"/>
    </row>
    <row r="50" spans="1:7" ht="11.25">
      <c r="A50" s="58" t="s">
        <v>168</v>
      </c>
      <c r="B50" s="74"/>
      <c r="C50" s="75"/>
      <c r="D50" s="67">
        <f>(MatrVal!H56-MatrVal!D56)*(MatrVal!G48-MatrVal!C48)</f>
        <v>1.904392579033219E-05</v>
      </c>
      <c r="E50" s="67"/>
      <c r="F50" s="67">
        <f>(MatrVal!H56-MatrVal!D56)*(MatrVal!H48-MatrVal!D48)</f>
        <v>-1.9048357444825804E-05</v>
      </c>
      <c r="G50" s="67"/>
    </row>
    <row r="51" spans="1:7" ht="11.25">
      <c r="A51" s="58" t="s">
        <v>43</v>
      </c>
      <c r="B51" s="71">
        <f>B52+B53+B54</f>
        <v>5.746171917767497E-07</v>
      </c>
      <c r="C51" s="71"/>
      <c r="D51" s="69"/>
      <c r="E51" s="70"/>
      <c r="F51" s="71">
        <f>F52+F53+F54</f>
        <v>-5.749160017816094E-07</v>
      </c>
      <c r="G51" s="71"/>
    </row>
    <row r="52" spans="1:7" ht="11.25">
      <c r="A52" s="58" t="s">
        <v>166</v>
      </c>
      <c r="B52" s="67">
        <f>(MatrVal!F57-MatrVal!B57)*(MatrVal!F37-MatrVal!B37)</f>
        <v>-6.309678242443858E-07</v>
      </c>
      <c r="C52" s="67"/>
      <c r="D52" s="72"/>
      <c r="E52" s="73"/>
      <c r="F52" s="67">
        <f>(MatrVal!F57-MatrVal!B57)*(MatrVal!H37-MatrVal!D37)</f>
        <v>6.309503401547606E-07</v>
      </c>
      <c r="G52" s="67"/>
    </row>
    <row r="53" spans="1:7" ht="11.25">
      <c r="A53" s="58" t="s">
        <v>167</v>
      </c>
      <c r="B53" s="67">
        <f>(MatrVal!G57-MatrVal!C57)*(MatrVal!F43-MatrVal!B43)</f>
        <v>-9.358659084203861E-08</v>
      </c>
      <c r="C53" s="67"/>
      <c r="D53" s="72"/>
      <c r="E53" s="73"/>
      <c r="F53" s="67">
        <f>(MatrVal!G57-MatrVal!C57)*(MatrVal!H43-MatrVal!D43)</f>
        <v>9.308017420118771E-08</v>
      </c>
      <c r="G53" s="67"/>
    </row>
    <row r="54" spans="1:7" ht="11.25">
      <c r="A54" s="58" t="s">
        <v>168</v>
      </c>
      <c r="B54" s="67">
        <f>(MatrVal!H57-MatrVal!D57)*(MatrVal!F49-MatrVal!B49)</f>
        <v>1.2991716068631741E-06</v>
      </c>
      <c r="C54" s="67"/>
      <c r="D54" s="74"/>
      <c r="E54" s="75"/>
      <c r="F54" s="67">
        <f>(MatrVal!H57-MatrVal!D57)*(MatrVal!H49-MatrVal!D49)</f>
        <v>-1.2989465161375577E-06</v>
      </c>
      <c r="G54" s="67"/>
    </row>
    <row r="55" spans="1:7" ht="11.25">
      <c r="A55" s="58" t="s">
        <v>44</v>
      </c>
      <c r="B55" s="71">
        <f>B56+B57+B58</f>
        <v>1.6465327911700036E-07</v>
      </c>
      <c r="C55" s="71"/>
      <c r="D55" s="71">
        <f>D56+D57+D58</f>
        <v>-1.653036236587272E-07</v>
      </c>
      <c r="E55" s="71"/>
      <c r="F55" s="69"/>
      <c r="G55" s="70"/>
    </row>
    <row r="56" spans="1:7" ht="11.25">
      <c r="A56" s="58" t="s">
        <v>166</v>
      </c>
      <c r="B56" s="67">
        <f>(MatrVal!F58-MatrVal!B58)*(MatrVal!F38-MatrVal!B38)</f>
        <v>-1.2805120830850158E-06</v>
      </c>
      <c r="C56" s="67"/>
      <c r="D56" s="67">
        <f>(MatrVal!F58-MatrVal!B58)*(MatrVal!G38-MatrVal!C38)</f>
        <v>1.280511204794634E-06</v>
      </c>
      <c r="E56" s="67"/>
      <c r="F56" s="72"/>
      <c r="G56" s="73"/>
    </row>
    <row r="57" spans="1:7" ht="11.25">
      <c r="A57" s="58" t="s">
        <v>167</v>
      </c>
      <c r="B57" s="67">
        <f>(MatrVal!G58-MatrVal!C58)*(MatrVal!F44-MatrVal!B44)</f>
        <v>-1.3585152003101435E-07</v>
      </c>
      <c r="C57" s="67"/>
      <c r="D57" s="67">
        <f>(MatrVal!G58-MatrVal!C58)*(MatrVal!G44-MatrVal!C44)</f>
        <v>1.3585152003101435E-07</v>
      </c>
      <c r="E57" s="67"/>
      <c r="F57" s="72"/>
      <c r="G57" s="73"/>
    </row>
    <row r="58" spans="1:7" ht="11.25">
      <c r="A58" s="58" t="s">
        <v>168</v>
      </c>
      <c r="B58" s="67">
        <f>(MatrVal!H58-MatrVal!D58)*(MatrVal!F50-MatrVal!B50)</f>
        <v>1.5810168822330304E-06</v>
      </c>
      <c r="C58" s="67"/>
      <c r="D58" s="67">
        <f>(MatrVal!H58-MatrVal!D58)*(MatrVal!G50-MatrVal!C50)</f>
        <v>-1.5816663484843755E-06</v>
      </c>
      <c r="E58" s="67"/>
      <c r="F58" s="74"/>
      <c r="G58" s="75"/>
    </row>
    <row r="59" spans="1:7" ht="11.25">
      <c r="A59" s="62"/>
      <c r="B59" s="60"/>
      <c r="C59" s="60"/>
      <c r="D59" s="60"/>
      <c r="E59" s="60"/>
      <c r="F59" s="60"/>
      <c r="G59" s="60"/>
    </row>
    <row r="60" spans="1:7" ht="11.25">
      <c r="A60" s="68" t="s">
        <v>10</v>
      </c>
      <c r="B60" s="68"/>
      <c r="C60" s="68"/>
      <c r="D60" s="68"/>
      <c r="E60" s="68"/>
      <c r="F60" s="68"/>
      <c r="G60" s="68"/>
    </row>
    <row r="61" spans="1:7" ht="11.25">
      <c r="A61" s="62"/>
      <c r="B61" s="63" t="s">
        <v>47</v>
      </c>
      <c r="C61" s="63"/>
      <c r="D61" s="63" t="s">
        <v>48</v>
      </c>
      <c r="E61" s="63"/>
      <c r="F61" s="64" t="s">
        <v>49</v>
      </c>
      <c r="G61" s="64"/>
    </row>
    <row r="62" spans="1:7" ht="11.25">
      <c r="A62" s="58" t="s">
        <v>45</v>
      </c>
      <c r="B62" s="69"/>
      <c r="C62" s="70"/>
      <c r="D62" s="71">
        <f>D63+D64+D65</f>
        <v>0.005974177553914612</v>
      </c>
      <c r="E62" s="71"/>
      <c r="F62" s="71">
        <f>F63+F64+F65</f>
        <v>-0.005974273957757043</v>
      </c>
      <c r="G62" s="71"/>
    </row>
    <row r="63" spans="1:7" ht="11.25">
      <c r="A63" s="58" t="s">
        <v>166</v>
      </c>
      <c r="B63" s="72"/>
      <c r="C63" s="73"/>
      <c r="D63" s="67">
        <f>D18+D33+D48</f>
        <v>0.014330262641310076</v>
      </c>
      <c r="E63" s="67"/>
      <c r="F63" s="67">
        <f>F18+F33+F48</f>
        <v>-0.003617979353458692</v>
      </c>
      <c r="G63" s="67"/>
    </row>
    <row r="64" spans="1:7" ht="11.25">
      <c r="A64" s="58" t="s">
        <v>167</v>
      </c>
      <c r="B64" s="72"/>
      <c r="C64" s="73"/>
      <c r="D64" s="67">
        <f aca="true" t="shared" si="0" ref="D64:D73">D19+D34+D49</f>
        <v>-0.0014633560120905777</v>
      </c>
      <c r="E64" s="67"/>
      <c r="F64" s="67">
        <f>F19+F34+F49</f>
        <v>-0.001903656531013251</v>
      </c>
      <c r="G64" s="67"/>
    </row>
    <row r="65" spans="1:7" ht="11.25">
      <c r="A65" s="58" t="s">
        <v>168</v>
      </c>
      <c r="B65" s="74"/>
      <c r="C65" s="75"/>
      <c r="D65" s="67">
        <f t="shared" si="0"/>
        <v>-0.006892729075304887</v>
      </c>
      <c r="E65" s="67"/>
      <c r="F65" s="67">
        <f>F20+F35+F50</f>
        <v>-0.0004526380732851006</v>
      </c>
      <c r="G65" s="67"/>
    </row>
    <row r="66" spans="1:7" ht="11.25">
      <c r="A66" s="58" t="s">
        <v>43</v>
      </c>
      <c r="B66" s="71">
        <f>B67+B68+B69</f>
        <v>1.4245659064861249E-05</v>
      </c>
      <c r="C66" s="71"/>
      <c r="D66" s="69"/>
      <c r="E66" s="70"/>
      <c r="F66" s="71">
        <f>F67+F68+F69</f>
        <v>-1.423695463843947E-05</v>
      </c>
      <c r="G66" s="71"/>
    </row>
    <row r="67" spans="1:7" ht="11.25">
      <c r="A67" s="58" t="s">
        <v>166</v>
      </c>
      <c r="B67" s="67">
        <f>B22+B37+B52</f>
        <v>-0.006655751198352393</v>
      </c>
      <c r="C67" s="67"/>
      <c r="D67" s="72"/>
      <c r="E67" s="73"/>
      <c r="F67" s="67">
        <f>F22+F37+F52</f>
        <v>-0.0006126707548775904</v>
      </c>
      <c r="G67" s="67"/>
    </row>
    <row r="68" spans="1:7" ht="11.25">
      <c r="A68" s="58" t="s">
        <v>167</v>
      </c>
      <c r="B68" s="67">
        <f>B23+B38+B53</f>
        <v>0.00041531723534300735</v>
      </c>
      <c r="C68" s="67"/>
      <c r="D68" s="72"/>
      <c r="E68" s="73"/>
      <c r="F68" s="67">
        <f>F23+F38+F53</f>
        <v>0.00036037701425178963</v>
      </c>
      <c r="G68" s="67"/>
    </row>
    <row r="69" spans="1:7" ht="11.25">
      <c r="A69" s="58" t="s">
        <v>168</v>
      </c>
      <c r="B69" s="67">
        <f>B24+B39+B54</f>
        <v>0.006254679622074247</v>
      </c>
      <c r="C69" s="67"/>
      <c r="D69" s="74"/>
      <c r="E69" s="75"/>
      <c r="F69" s="67">
        <f>F24+F39+F54</f>
        <v>0.0002380567859873613</v>
      </c>
      <c r="G69" s="67"/>
    </row>
    <row r="70" spans="1:7" ht="11.25">
      <c r="A70" s="58" t="s">
        <v>44</v>
      </c>
      <c r="B70" s="71">
        <f>B71+B72+B73</f>
        <v>0.0017508745845396423</v>
      </c>
      <c r="C70" s="71"/>
      <c r="D70" s="71">
        <f>D71+D72+D73</f>
        <v>-0.0017514218227283863</v>
      </c>
      <c r="E70" s="71"/>
      <c r="F70" s="69"/>
      <c r="G70" s="70"/>
    </row>
    <row r="71" spans="1:7" ht="11.25">
      <c r="A71" s="58" t="s">
        <v>166</v>
      </c>
      <c r="B71" s="67">
        <f>B26+B41+B56</f>
        <v>0.0005819103152391816</v>
      </c>
      <c r="C71" s="67"/>
      <c r="D71" s="67">
        <f t="shared" si="0"/>
        <v>-0.0013120611981768781</v>
      </c>
      <c r="E71" s="67"/>
      <c r="F71" s="72"/>
      <c r="G71" s="73"/>
    </row>
    <row r="72" spans="1:7" ht="11.25">
      <c r="A72" s="58" t="s">
        <v>167</v>
      </c>
      <c r="B72" s="67">
        <f>B27+B42+B57</f>
        <v>1.571771429641212E-05</v>
      </c>
      <c r="C72" s="67"/>
      <c r="D72" s="67">
        <f t="shared" si="0"/>
        <v>0.0001676082719403865</v>
      </c>
      <c r="E72" s="67"/>
      <c r="F72" s="72"/>
      <c r="G72" s="73"/>
    </row>
    <row r="73" spans="1:7" ht="11.25">
      <c r="A73" s="58" t="s">
        <v>168</v>
      </c>
      <c r="B73" s="67">
        <f>B28+B43+B58</f>
        <v>0.0011532465550040485</v>
      </c>
      <c r="C73" s="67"/>
      <c r="D73" s="67">
        <f t="shared" si="0"/>
        <v>-0.0006069688964918945</v>
      </c>
      <c r="E73" s="67"/>
      <c r="F73" s="74"/>
      <c r="G73" s="75"/>
    </row>
  </sheetData>
  <mergeCells count="182">
    <mergeCell ref="B73:C73"/>
    <mergeCell ref="D73:E73"/>
    <mergeCell ref="F73:G73"/>
    <mergeCell ref="B68:C68"/>
    <mergeCell ref="B69:C69"/>
    <mergeCell ref="B72:C72"/>
    <mergeCell ref="D68:E68"/>
    <mergeCell ref="D69:E69"/>
    <mergeCell ref="D70:E70"/>
    <mergeCell ref="D71:E71"/>
    <mergeCell ref="B71:C71"/>
    <mergeCell ref="F71:G71"/>
    <mergeCell ref="D72:E72"/>
    <mergeCell ref="F72:G72"/>
    <mergeCell ref="F69:G69"/>
    <mergeCell ref="B70:C70"/>
    <mergeCell ref="F70:G70"/>
    <mergeCell ref="F64:G64"/>
    <mergeCell ref="F65:G65"/>
    <mergeCell ref="F66:G66"/>
    <mergeCell ref="F67:G67"/>
    <mergeCell ref="F68:G68"/>
    <mergeCell ref="B67:C67"/>
    <mergeCell ref="D67:E67"/>
    <mergeCell ref="B65:C65"/>
    <mergeCell ref="D65:E65"/>
    <mergeCell ref="B66:C66"/>
    <mergeCell ref="D66:E66"/>
    <mergeCell ref="B63:C63"/>
    <mergeCell ref="D63:E63"/>
    <mergeCell ref="F63:G63"/>
    <mergeCell ref="B64:C64"/>
    <mergeCell ref="D64:E64"/>
    <mergeCell ref="F57:G57"/>
    <mergeCell ref="F58:G58"/>
    <mergeCell ref="B47:C47"/>
    <mergeCell ref="B48:C48"/>
    <mergeCell ref="B49:C49"/>
    <mergeCell ref="B50:C50"/>
    <mergeCell ref="D51:E51"/>
    <mergeCell ref="D52:E52"/>
    <mergeCell ref="D53:E53"/>
    <mergeCell ref="D54:E54"/>
    <mergeCell ref="B57:C57"/>
    <mergeCell ref="B58:C58"/>
    <mergeCell ref="D56:E56"/>
    <mergeCell ref="D57:E57"/>
    <mergeCell ref="D58:E58"/>
    <mergeCell ref="B56:C56"/>
    <mergeCell ref="F52:G52"/>
    <mergeCell ref="F53:G53"/>
    <mergeCell ref="F54:G54"/>
    <mergeCell ref="F56:G56"/>
    <mergeCell ref="F55:G55"/>
    <mergeCell ref="A60:G60"/>
    <mergeCell ref="B61:C61"/>
    <mergeCell ref="D61:E61"/>
    <mergeCell ref="F61:G61"/>
    <mergeCell ref="B35:C35"/>
    <mergeCell ref="D36:E36"/>
    <mergeCell ref="D37:E37"/>
    <mergeCell ref="D38:E38"/>
    <mergeCell ref="B38:C38"/>
    <mergeCell ref="D32:E32"/>
    <mergeCell ref="B32:C32"/>
    <mergeCell ref="B33:C33"/>
    <mergeCell ref="B34:C34"/>
    <mergeCell ref="B39:C39"/>
    <mergeCell ref="B43:C43"/>
    <mergeCell ref="D41:E41"/>
    <mergeCell ref="D42:E42"/>
    <mergeCell ref="D43:E43"/>
    <mergeCell ref="B42:C42"/>
    <mergeCell ref="D39:E39"/>
    <mergeCell ref="F40:G40"/>
    <mergeCell ref="D50:E50"/>
    <mergeCell ref="D48:E48"/>
    <mergeCell ref="D49:E49"/>
    <mergeCell ref="D47:E47"/>
    <mergeCell ref="D44:E44"/>
    <mergeCell ref="D40:E40"/>
    <mergeCell ref="F43:G43"/>
    <mergeCell ref="F35:G35"/>
    <mergeCell ref="F50:G50"/>
    <mergeCell ref="F48:G48"/>
    <mergeCell ref="F49:G49"/>
    <mergeCell ref="F47:G47"/>
    <mergeCell ref="A45:G45"/>
    <mergeCell ref="B40:C40"/>
    <mergeCell ref="B44:C44"/>
    <mergeCell ref="F41:G41"/>
    <mergeCell ref="F42:G42"/>
    <mergeCell ref="F26:G26"/>
    <mergeCell ref="F27:G27"/>
    <mergeCell ref="B37:C37"/>
    <mergeCell ref="F37:G37"/>
    <mergeCell ref="D34:E34"/>
    <mergeCell ref="D35:E35"/>
    <mergeCell ref="F28:G28"/>
    <mergeCell ref="F36:G36"/>
    <mergeCell ref="F33:G33"/>
    <mergeCell ref="F34:G34"/>
    <mergeCell ref="F24:G24"/>
    <mergeCell ref="F25:G25"/>
    <mergeCell ref="B22:C22"/>
    <mergeCell ref="D22:E22"/>
    <mergeCell ref="F22:G22"/>
    <mergeCell ref="B23:C23"/>
    <mergeCell ref="D23:E23"/>
    <mergeCell ref="F23:G23"/>
    <mergeCell ref="D17:E17"/>
    <mergeCell ref="D21:E21"/>
    <mergeCell ref="D25:E25"/>
    <mergeCell ref="B24:C24"/>
    <mergeCell ref="D24:E24"/>
    <mergeCell ref="A1:G1"/>
    <mergeCell ref="B3:D3"/>
    <mergeCell ref="B10:C10"/>
    <mergeCell ref="D10:E10"/>
    <mergeCell ref="F10:G10"/>
    <mergeCell ref="A9:G9"/>
    <mergeCell ref="E3:G3"/>
    <mergeCell ref="A30:G30"/>
    <mergeCell ref="B36:C36"/>
    <mergeCell ref="B16:C16"/>
    <mergeCell ref="D16:E16"/>
    <mergeCell ref="F32:G32"/>
    <mergeCell ref="B31:C31"/>
    <mergeCell ref="F31:G31"/>
    <mergeCell ref="F21:G21"/>
    <mergeCell ref="B21:C21"/>
    <mergeCell ref="B25:C25"/>
    <mergeCell ref="D11:E11"/>
    <mergeCell ref="F11:G11"/>
    <mergeCell ref="F16:G16"/>
    <mergeCell ref="F13:G13"/>
    <mergeCell ref="F12:G12"/>
    <mergeCell ref="D12:E12"/>
    <mergeCell ref="D14:E14"/>
    <mergeCell ref="F14:G14"/>
    <mergeCell ref="A15:G15"/>
    <mergeCell ref="B11:C11"/>
    <mergeCell ref="B12:C12"/>
    <mergeCell ref="B13:C13"/>
    <mergeCell ref="D13:E13"/>
    <mergeCell ref="D33:E33"/>
    <mergeCell ref="B17:C17"/>
    <mergeCell ref="B14:C14"/>
    <mergeCell ref="B26:C26"/>
    <mergeCell ref="B27:C27"/>
    <mergeCell ref="D27:E27"/>
    <mergeCell ref="D26:E26"/>
    <mergeCell ref="B51:C51"/>
    <mergeCell ref="F51:G51"/>
    <mergeCell ref="B62:C62"/>
    <mergeCell ref="D62:E62"/>
    <mergeCell ref="F62:G62"/>
    <mergeCell ref="B55:C55"/>
    <mergeCell ref="D55:E55"/>
    <mergeCell ref="B52:C52"/>
    <mergeCell ref="B53:C53"/>
    <mergeCell ref="B54:C54"/>
    <mergeCell ref="F17:G17"/>
    <mergeCell ref="B18:C18"/>
    <mergeCell ref="B19:C19"/>
    <mergeCell ref="B20:C20"/>
    <mergeCell ref="F18:G18"/>
    <mergeCell ref="F19:G19"/>
    <mergeCell ref="F20:G20"/>
    <mergeCell ref="D18:E18"/>
    <mergeCell ref="D19:E19"/>
    <mergeCell ref="D20:E20"/>
    <mergeCell ref="B46:C46"/>
    <mergeCell ref="D46:E46"/>
    <mergeCell ref="F44:G44"/>
    <mergeCell ref="B28:C28"/>
    <mergeCell ref="D28:E28"/>
    <mergeCell ref="D31:E31"/>
    <mergeCell ref="F46:G46"/>
    <mergeCell ref="F38:G38"/>
    <mergeCell ref="F39:G39"/>
    <mergeCell ref="B41:C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5"/>
  <sheetViews>
    <sheetView workbookViewId="0" topLeftCell="A1">
      <selection activeCell="K18" sqref="K18"/>
    </sheetView>
  </sheetViews>
  <sheetFormatPr defaultColWidth="11.00390625" defaultRowHeight="12"/>
  <cols>
    <col min="1" max="1" width="9.00390625" style="41" bestFit="1" customWidth="1"/>
    <col min="2" max="2" width="27.125" style="41" bestFit="1" customWidth="1"/>
    <col min="3" max="8" width="6.125" style="41" bestFit="1" customWidth="1"/>
    <col min="9" max="9" width="8.00390625" style="41" bestFit="1" customWidth="1"/>
    <col min="10" max="10" width="10.625" style="41" bestFit="1" customWidth="1"/>
    <col min="11" max="16384" width="11.375" style="41" customWidth="1"/>
  </cols>
  <sheetData>
    <row r="1" spans="1:8" ht="11.25">
      <c r="A1" s="77" t="s">
        <v>130</v>
      </c>
      <c r="B1" s="77"/>
      <c r="C1" s="77"/>
      <c r="D1" s="77"/>
      <c r="E1" s="77"/>
      <c r="F1" s="77"/>
      <c r="G1" s="77"/>
      <c r="H1" s="77"/>
    </row>
    <row r="2" spans="1:8" ht="11.25">
      <c r="A2" s="78"/>
      <c r="B2" s="78"/>
      <c r="C2" s="78"/>
      <c r="D2" s="78"/>
      <c r="E2" s="78"/>
      <c r="F2" s="78"/>
      <c r="G2" s="78"/>
      <c r="H2" s="78"/>
    </row>
    <row r="3" spans="2:8" ht="11.25">
      <c r="B3" s="77" t="s">
        <v>137</v>
      </c>
      <c r="C3" s="77"/>
      <c r="D3" s="77"/>
      <c r="E3" s="77"/>
      <c r="F3" s="77"/>
      <c r="G3" s="77"/>
      <c r="H3" s="77"/>
    </row>
    <row r="4" spans="1:8" ht="11.25">
      <c r="A4" s="79" t="s">
        <v>33</v>
      </c>
      <c r="B4" s="79"/>
      <c r="C4" s="80" t="s">
        <v>8</v>
      </c>
      <c r="D4" s="80"/>
      <c r="E4" s="80"/>
      <c r="F4" s="80" t="s">
        <v>9</v>
      </c>
      <c r="G4" s="80"/>
      <c r="H4" s="80"/>
    </row>
    <row r="5" spans="1:8" ht="11.25">
      <c r="A5" s="79"/>
      <c r="C5" s="78" t="s">
        <v>13</v>
      </c>
      <c r="D5" s="78" t="s">
        <v>78</v>
      </c>
      <c r="E5" s="78" t="s">
        <v>92</v>
      </c>
      <c r="F5" s="78" t="s">
        <v>13</v>
      </c>
      <c r="G5" s="78" t="s">
        <v>78</v>
      </c>
      <c r="H5" s="78" t="s">
        <v>92</v>
      </c>
    </row>
    <row r="6" spans="1:8" ht="11.25">
      <c r="A6" s="79" t="s">
        <v>166</v>
      </c>
      <c r="B6" s="41" t="s">
        <v>34</v>
      </c>
      <c r="C6" s="81">
        <f>(Données!B11*Données!B20+Données!B12*Données!B21+Données!B13*Données!B22)</f>
        <v>44.99999715984</v>
      </c>
      <c r="D6" s="81">
        <f>(Données!C11*Données!C20+Données!C12*Données!C21+Données!C13*Données!C22)</f>
        <v>13.150288314916002</v>
      </c>
      <c r="E6" s="81">
        <f>(Données!D11*Données!D20+Données!D12*Données!D21+Données!D13*Données!D22)</f>
        <v>9.290894240284</v>
      </c>
      <c r="F6" s="81">
        <f>Données!E11*Données!E20+Données!E12*Données!E21+Données!E13*Données!E22</f>
        <v>44.999985782424</v>
      </c>
      <c r="G6" s="81">
        <f>Données!F11*Données!F20+Données!F12*Données!F21+Données!F13*Données!F22</f>
        <v>13.545796488224001</v>
      </c>
      <c r="H6" s="81">
        <f>Données!G11*Données!G20+Données!G12*Données!G21+Données!G13*Données!G22</f>
        <v>9.336451962192001</v>
      </c>
    </row>
    <row r="7" spans="1:8" ht="11.25">
      <c r="A7" s="79"/>
      <c r="B7" s="41" t="s">
        <v>35</v>
      </c>
      <c r="C7" s="81">
        <f aca="true" t="shared" si="0" ref="C7:H7">100*C6/C8</f>
        <v>99.99999999999999</v>
      </c>
      <c r="D7" s="81">
        <f t="shared" si="0"/>
        <v>100</v>
      </c>
      <c r="E7" s="81">
        <f t="shared" si="0"/>
        <v>100</v>
      </c>
      <c r="F7" s="81">
        <f>100*F6/F8</f>
        <v>98.78403050749567</v>
      </c>
      <c r="G7" s="81">
        <f t="shared" si="0"/>
        <v>93.20610996429812</v>
      </c>
      <c r="H7" s="81">
        <f t="shared" si="0"/>
        <v>99.76396524580912</v>
      </c>
    </row>
    <row r="8" spans="1:8" ht="11.25">
      <c r="A8" s="79"/>
      <c r="B8" s="41" t="s">
        <v>46</v>
      </c>
      <c r="C8" s="81">
        <f>(Données!B11*Données!B20+Données!B12*Données!B21+Données!B13*Données!B22)</f>
        <v>44.99999715984</v>
      </c>
      <c r="D8" s="81">
        <f>(Données!C11*Données!C20+Données!C12*Données!C21+Données!C13*Données!C22)</f>
        <v>13.150288314916002</v>
      </c>
      <c r="E8" s="81">
        <f>(Données!D11*Données!D20+Données!D12*Données!D21+Données!D13*Données!D22)</f>
        <v>9.290894240284</v>
      </c>
      <c r="F8" s="81">
        <f>Données!B11*Données!E20+Données!B12*Données!E21+Données!B13*Données!E22</f>
        <v>45.55390739904</v>
      </c>
      <c r="G8" s="81">
        <f>Données!C11*Données!F20+Données!C12*Données!F21+Données!C13*Données!F22</f>
        <v>14.533163644972001</v>
      </c>
      <c r="H8" s="81">
        <f>Données!D11*Données!G20+Données!D12*Données!G21+Données!D13*Données!G22</f>
        <v>9.358541372316</v>
      </c>
    </row>
    <row r="9" spans="1:8" ht="11.25">
      <c r="A9" s="79" t="s">
        <v>167</v>
      </c>
      <c r="B9" s="41" t="s">
        <v>34</v>
      </c>
      <c r="C9" s="81">
        <f>Données!B14*Données!B23+Données!B15*Données!B24+Données!B16*Données!B25</f>
        <v>7.49999687811</v>
      </c>
      <c r="D9" s="81">
        <f>Données!C14*Données!C23+Données!C15*Données!C24+Données!C16*Données!C25</f>
        <v>2.707410371996</v>
      </c>
      <c r="E9" s="81">
        <f>Données!D14*Données!D23+Données!D15*Données!D24+Données!D16*Données!D25</f>
        <v>4.645450453353</v>
      </c>
      <c r="F9" s="81">
        <f>Données!E14*Données!E23+Données!E15*Données!E24+Données!E16*Données!E25</f>
        <v>7.499999168728</v>
      </c>
      <c r="G9" s="81">
        <f>Données!F14*Données!F23+Données!F15*Données!F24+Données!F16*Données!F25</f>
        <v>2.7888410197030002</v>
      </c>
      <c r="H9" s="81">
        <f>Données!G14*Données!G23+Données!G15*Données!G24+Données!G16*Données!G25</f>
        <v>4.668236630437001</v>
      </c>
    </row>
    <row r="10" spans="1:8" ht="11.25">
      <c r="A10" s="79"/>
      <c r="B10" s="41" t="s">
        <v>35</v>
      </c>
      <c r="C10" s="81">
        <f aca="true" t="shared" si="1" ref="C10:H10">100*C9/C11</f>
        <v>100</v>
      </c>
      <c r="D10" s="81">
        <f t="shared" si="1"/>
        <v>99.99999999999999</v>
      </c>
      <c r="E10" s="81">
        <f t="shared" si="1"/>
        <v>100</v>
      </c>
      <c r="F10" s="81">
        <f t="shared" si="1"/>
        <v>100.6570936473505</v>
      </c>
      <c r="G10" s="81">
        <f t="shared" si="1"/>
        <v>101.45381932398635</v>
      </c>
      <c r="H10" s="81">
        <f t="shared" si="1"/>
        <v>100.56936218487905</v>
      </c>
    </row>
    <row r="11" spans="1:8" ht="11.25">
      <c r="A11" s="79"/>
      <c r="B11" s="41" t="s">
        <v>36</v>
      </c>
      <c r="C11" s="81">
        <f>Données!B14*Données!B23+Données!B15*Données!B24+Données!B16*Données!B25</f>
        <v>7.49999687811</v>
      </c>
      <c r="D11" s="81">
        <f>Données!C14*Données!C23+Données!C15*Données!C24+Données!C16*Données!C25</f>
        <v>2.707410371996</v>
      </c>
      <c r="E11" s="81">
        <f>Données!D14*Données!D23+Données!D15*Données!D24+Données!D16*Données!D25</f>
        <v>4.645450453353</v>
      </c>
      <c r="F11" s="81">
        <f>Données!B14*Données!E23+Données!B15*Données!E24+Données!B16*Données!E25</f>
        <v>7.45103886568</v>
      </c>
      <c r="G11" s="81">
        <f>Données!C14*Données!F23+Données!C15*Données!F24+Données!C16*Données!F25</f>
        <v>2.748877310175</v>
      </c>
      <c r="H11" s="81">
        <f>Données!D14*Données!G23+Données!D15*Données!G24+Données!D16*Données!G25</f>
        <v>4.641807931381001</v>
      </c>
    </row>
    <row r="12" spans="1:8" ht="11.25">
      <c r="A12" s="79" t="s">
        <v>168</v>
      </c>
      <c r="B12" s="41" t="s">
        <v>34</v>
      </c>
      <c r="C12" s="81">
        <f>Données!B17*Données!B26+Données!B18*Données!B27+Données!B19*Données!B28</f>
        <v>97.49999559899798</v>
      </c>
      <c r="D12" s="81">
        <f>Données!C17*Données!C26+Données!C18*Données!C27+Données!C19*Données!C28</f>
        <v>22.819617995715003</v>
      </c>
      <c r="E12" s="81">
        <f>Données!D17*Données!D26+Données!D18*Données!D27+Données!D19*Données!D28</f>
        <v>9.290878709401001</v>
      </c>
      <c r="F12" s="81">
        <f>Données!E17*Données!E26+Données!E18*Données!E27+Données!E19*Données!E28</f>
        <v>97.499995858186</v>
      </c>
      <c r="G12" s="81">
        <f>Données!F17*Données!F26+Données!F18*Données!F27+Données!F19*Données!F28</f>
        <v>23.505939226316002</v>
      </c>
      <c r="H12" s="81">
        <f>Données!G17*Données!G26+Données!G18*Données!G27+Données!G19*Données!G28</f>
        <v>9.336459666947999</v>
      </c>
    </row>
    <row r="13" spans="1:8" ht="11.25">
      <c r="A13" s="79"/>
      <c r="B13" s="41" t="s">
        <v>35</v>
      </c>
      <c r="C13" s="81">
        <f aca="true" t="shared" si="2" ref="C13:H13">100*C12/C14</f>
        <v>99.99999999999999</v>
      </c>
      <c r="D13" s="81">
        <f t="shared" si="2"/>
        <v>100</v>
      </c>
      <c r="E13" s="81">
        <f t="shared" si="2"/>
        <v>100</v>
      </c>
      <c r="F13" s="81">
        <f t="shared" si="2"/>
        <v>100.04352766554253</v>
      </c>
      <c r="G13" s="81">
        <f t="shared" si="2"/>
        <v>102.78676818918898</v>
      </c>
      <c r="H13" s="81">
        <f t="shared" si="2"/>
        <v>100.47494788912361</v>
      </c>
    </row>
    <row r="14" spans="1:8" ht="11.25">
      <c r="A14" s="79"/>
      <c r="B14" s="41" t="s">
        <v>36</v>
      </c>
      <c r="C14" s="81">
        <f>Données!B17*Données!B26+Données!B18*Données!B27+Données!B19*Données!B28</f>
        <v>97.49999559899798</v>
      </c>
      <c r="D14" s="81">
        <f>Données!C17*Données!C26+Données!C18*Données!C27+Données!C19*Données!C28</f>
        <v>22.819617995715003</v>
      </c>
      <c r="E14" s="81">
        <f>Données!D17*Données!D26+Données!D18*Données!D27+Données!D19*Données!D28</f>
        <v>9.290878709401001</v>
      </c>
      <c r="F14" s="81">
        <f>Données!B17*Données!E26+Données!B18*Données!E27+Données!B19*Données!E28</f>
        <v>97.457574850959</v>
      </c>
      <c r="G14" s="81">
        <f>Données!C17*Données!F26+Données!C18*Données!F27+Données!C19*Données!F28</f>
        <v>22.868643153612002</v>
      </c>
      <c r="H14" s="81">
        <f>Données!D17*Données!G26+Données!D18*Données!G27+Données!D19*Données!G28</f>
        <v>9.292325960946</v>
      </c>
    </row>
    <row r="15" spans="1:8" ht="11.25">
      <c r="A15" s="79" t="s">
        <v>59</v>
      </c>
      <c r="B15" s="41" t="s">
        <v>34</v>
      </c>
      <c r="C15" s="81">
        <f aca="true" t="shared" si="3" ref="C15:H15">C6+C9+C12</f>
        <v>149.999989636948</v>
      </c>
      <c r="D15" s="81">
        <f t="shared" si="3"/>
        <v>38.67731668262701</v>
      </c>
      <c r="E15" s="81">
        <f t="shared" si="3"/>
        <v>23.227223403038003</v>
      </c>
      <c r="F15" s="81">
        <f t="shared" si="3"/>
        <v>149.999980809338</v>
      </c>
      <c r="G15" s="81">
        <f t="shared" si="3"/>
        <v>39.840576734243</v>
      </c>
      <c r="H15" s="81">
        <f t="shared" si="3"/>
        <v>23.341148259577</v>
      </c>
    </row>
    <row r="16" spans="1:8" ht="11.25">
      <c r="A16" s="79"/>
      <c r="B16" s="41" t="s">
        <v>35</v>
      </c>
      <c r="C16" s="81">
        <f aca="true" t="shared" si="4" ref="C16:H16">100*C15/C17</f>
        <v>100</v>
      </c>
      <c r="D16" s="81">
        <f t="shared" si="4"/>
        <v>100</v>
      </c>
      <c r="E16" s="81">
        <f t="shared" si="4"/>
        <v>99.99999999999999</v>
      </c>
      <c r="F16" s="81">
        <f t="shared" si="4"/>
        <v>99.69258769365868</v>
      </c>
      <c r="G16" s="81">
        <f t="shared" si="4"/>
        <v>99.22764111895081</v>
      </c>
      <c r="H16" s="81">
        <f t="shared" si="4"/>
        <v>100.2081040257646</v>
      </c>
    </row>
    <row r="17" spans="1:8" ht="11.25">
      <c r="A17" s="79"/>
      <c r="B17" s="41" t="s">
        <v>36</v>
      </c>
      <c r="C17" s="81">
        <f aca="true" t="shared" si="5" ref="C17:H17">C8+C11+C14</f>
        <v>149.999989636948</v>
      </c>
      <c r="D17" s="81">
        <f t="shared" si="5"/>
        <v>38.67731668262701</v>
      </c>
      <c r="E17" s="81">
        <f t="shared" si="5"/>
        <v>23.227223403038003</v>
      </c>
      <c r="F17" s="81">
        <f t="shared" si="5"/>
        <v>150.462521115679</v>
      </c>
      <c r="G17" s="81">
        <f t="shared" si="5"/>
        <v>40.150684108759</v>
      </c>
      <c r="H17" s="81">
        <f t="shared" si="5"/>
        <v>23.292675264643</v>
      </c>
    </row>
    <row r="18" spans="1:8" ht="11.25">
      <c r="A18" s="79"/>
      <c r="C18" s="82"/>
      <c r="D18" s="82"/>
      <c r="E18" s="82"/>
      <c r="F18" s="82"/>
      <c r="G18" s="82"/>
      <c r="H18" s="82"/>
    </row>
    <row r="19" spans="1:8" ht="11.25">
      <c r="A19" s="83" t="s">
        <v>33</v>
      </c>
      <c r="B19" s="84" t="s">
        <v>139</v>
      </c>
      <c r="C19" s="84"/>
      <c r="D19" s="84"/>
      <c r="E19" s="84"/>
      <c r="F19" s="84"/>
      <c r="G19" s="84"/>
      <c r="H19" s="84"/>
    </row>
    <row r="20" spans="1:9" ht="11.25">
      <c r="A20" s="83"/>
      <c r="B20" s="85"/>
      <c r="C20" s="80" t="s">
        <v>8</v>
      </c>
      <c r="D20" s="80"/>
      <c r="E20" s="80"/>
      <c r="F20" s="80" t="s">
        <v>9</v>
      </c>
      <c r="G20" s="80"/>
      <c r="H20" s="80"/>
      <c r="I20" s="41" t="s">
        <v>125</v>
      </c>
    </row>
    <row r="21" spans="1:9" ht="11.25">
      <c r="A21" s="83" t="s">
        <v>166</v>
      </c>
      <c r="B21" s="85" t="s">
        <v>34</v>
      </c>
      <c r="C21" s="86">
        <f>C6+D6+E6</f>
        <v>67.44117971504001</v>
      </c>
      <c r="D21" s="86"/>
      <c r="E21" s="86"/>
      <c r="F21" s="86">
        <f>F6+G6+H6</f>
        <v>67.88223423284</v>
      </c>
      <c r="G21" s="86"/>
      <c r="H21" s="86"/>
      <c r="I21" s="30">
        <f>(F21-C21)/C21</f>
        <v>0.006539839896982683</v>
      </c>
    </row>
    <row r="22" spans="1:9" ht="11.25">
      <c r="A22" s="83"/>
      <c r="B22" s="85" t="s">
        <v>138</v>
      </c>
      <c r="C22" s="86">
        <f>100*C21/C23</f>
        <v>100</v>
      </c>
      <c r="D22" s="86"/>
      <c r="E22" s="86"/>
      <c r="F22" s="86">
        <f>100*F21/F23</f>
        <v>97.74877327869828</v>
      </c>
      <c r="G22" s="86"/>
      <c r="H22" s="86"/>
      <c r="I22" s="30">
        <f aca="true" t="shared" si="6" ref="I22:I32">(F22-C22)/C22</f>
        <v>-0.022512267213017197</v>
      </c>
    </row>
    <row r="23" spans="1:9" ht="11.25">
      <c r="A23" s="83"/>
      <c r="B23" s="41" t="s">
        <v>36</v>
      </c>
      <c r="C23" s="86">
        <f>C8+D8+E8</f>
        <v>67.44117971504001</v>
      </c>
      <c r="D23" s="86"/>
      <c r="E23" s="86"/>
      <c r="F23" s="86">
        <f>F8+G8+H8</f>
        <v>69.445612416328</v>
      </c>
      <c r="G23" s="86"/>
      <c r="H23" s="86"/>
      <c r="I23" s="30">
        <f t="shared" si="6"/>
        <v>0.029721198676496297</v>
      </c>
    </row>
    <row r="24" spans="1:9" ht="11.25">
      <c r="A24" s="83" t="s">
        <v>167</v>
      </c>
      <c r="B24" s="85" t="s">
        <v>34</v>
      </c>
      <c r="C24" s="86">
        <f>C9+D9+E9</f>
        <v>14.852857703459</v>
      </c>
      <c r="D24" s="86"/>
      <c r="E24" s="86"/>
      <c r="F24" s="86">
        <f>F9+G9+H9</f>
        <v>14.957076818868002</v>
      </c>
      <c r="G24" s="86"/>
      <c r="H24" s="86"/>
      <c r="I24" s="30">
        <f t="shared" si="6"/>
        <v>0.007016771956600039</v>
      </c>
    </row>
    <row r="25" spans="1:9" ht="11.25">
      <c r="A25" s="83"/>
      <c r="B25" s="85" t="s">
        <v>138</v>
      </c>
      <c r="C25" s="86">
        <f>100*C24/C26</f>
        <v>100</v>
      </c>
      <c r="D25" s="86"/>
      <c r="E25" s="86"/>
      <c r="F25" s="86">
        <f>100*F24/F26</f>
        <v>100.77721908046897</v>
      </c>
      <c r="G25" s="86"/>
      <c r="H25" s="86"/>
      <c r="I25" s="30">
        <f t="shared" si="6"/>
        <v>0.007772190804689672</v>
      </c>
    </row>
    <row r="26" spans="1:9" ht="11.25">
      <c r="A26" s="83"/>
      <c r="B26" s="41" t="s">
        <v>36</v>
      </c>
      <c r="C26" s="86">
        <f>C11+D11+E11</f>
        <v>14.852857703459</v>
      </c>
      <c r="D26" s="86"/>
      <c r="E26" s="86"/>
      <c r="F26" s="86">
        <f>F11+G11+H11</f>
        <v>14.841724107236</v>
      </c>
      <c r="G26" s="86"/>
      <c r="H26" s="86"/>
      <c r="I26" s="30">
        <f t="shared" si="6"/>
        <v>-0.0007495928692837466</v>
      </c>
    </row>
    <row r="27" spans="1:9" ht="11.25">
      <c r="A27" s="83" t="s">
        <v>168</v>
      </c>
      <c r="B27" s="85" t="s">
        <v>34</v>
      </c>
      <c r="C27" s="86">
        <f>C12+D12+E12</f>
        <v>129.610492304114</v>
      </c>
      <c r="D27" s="86"/>
      <c r="E27" s="86"/>
      <c r="F27" s="86">
        <f>F12+G12+H12</f>
        <v>130.34239475145</v>
      </c>
      <c r="G27" s="86"/>
      <c r="H27" s="86"/>
      <c r="I27" s="30">
        <f t="shared" si="6"/>
        <v>0.005646938255729318</v>
      </c>
    </row>
    <row r="28" spans="1:9" ht="11.25">
      <c r="A28" s="83"/>
      <c r="B28" s="85" t="s">
        <v>138</v>
      </c>
      <c r="C28" s="86">
        <f>100*C27/C29</f>
        <v>100</v>
      </c>
      <c r="D28" s="86"/>
      <c r="E28" s="86"/>
      <c r="F28" s="86">
        <f>100*F27/F29</f>
        <v>100.55844693497373</v>
      </c>
      <c r="G28" s="86"/>
      <c r="H28" s="86"/>
      <c r="I28" s="30">
        <f t="shared" si="6"/>
        <v>0.005584469349737304</v>
      </c>
    </row>
    <row r="29" spans="1:9" ht="11.25">
      <c r="A29" s="83"/>
      <c r="B29" s="41" t="s">
        <v>36</v>
      </c>
      <c r="C29" s="86">
        <f>C14+D14+E14</f>
        <v>129.610492304114</v>
      </c>
      <c r="D29" s="86"/>
      <c r="E29" s="86"/>
      <c r="F29" s="86">
        <f>F14+G14+H14</f>
        <v>129.618543965517</v>
      </c>
      <c r="G29" s="86"/>
      <c r="H29" s="86"/>
      <c r="I29" s="30">
        <f t="shared" si="6"/>
        <v>6.212198765609018E-05</v>
      </c>
    </row>
    <row r="30" spans="1:9" ht="11.25">
      <c r="A30" s="83" t="s">
        <v>59</v>
      </c>
      <c r="B30" s="85" t="s">
        <v>34</v>
      </c>
      <c r="C30" s="86">
        <f>C15+D15+E15</f>
        <v>211.904529722613</v>
      </c>
      <c r="D30" s="86"/>
      <c r="E30" s="86"/>
      <c r="F30" s="86">
        <f>F15+G15+H15</f>
        <v>213.18170580315802</v>
      </c>
      <c r="G30" s="86"/>
      <c r="H30" s="86"/>
      <c r="I30" s="30">
        <f t="shared" si="6"/>
        <v>0.006027129680601287</v>
      </c>
    </row>
    <row r="31" spans="1:9" ht="11.25">
      <c r="A31" s="83"/>
      <c r="B31" s="85" t="s">
        <v>138</v>
      </c>
      <c r="C31" s="86">
        <f>100*C30/C32</f>
        <v>100</v>
      </c>
      <c r="D31" s="86"/>
      <c r="E31" s="86"/>
      <c r="F31" s="86">
        <f>100*F30/F32</f>
        <v>99.66145171686388</v>
      </c>
      <c r="G31" s="86"/>
      <c r="H31" s="86"/>
      <c r="I31" s="30">
        <f t="shared" si="6"/>
        <v>-0.0033854828313612017</v>
      </c>
    </row>
    <row r="32" spans="1:9" ht="11.25">
      <c r="A32" s="83"/>
      <c r="B32" s="41" t="s">
        <v>36</v>
      </c>
      <c r="C32" s="86">
        <f>C17+D17+E17</f>
        <v>211.904529722613</v>
      </c>
      <c r="D32" s="86"/>
      <c r="E32" s="86"/>
      <c r="F32" s="86">
        <f>F17+G17+H17</f>
        <v>213.90588048908103</v>
      </c>
      <c r="G32" s="86"/>
      <c r="H32" s="86"/>
      <c r="I32" s="30">
        <f t="shared" si="6"/>
        <v>0.009444586999097318</v>
      </c>
    </row>
    <row r="33" spans="1:8" ht="11.25">
      <c r="A33" s="78"/>
      <c r="B33" s="78"/>
      <c r="C33" s="78"/>
      <c r="D33" s="78"/>
      <c r="E33" s="78"/>
      <c r="F33" s="78"/>
      <c r="G33" s="78"/>
      <c r="H33" s="78"/>
    </row>
    <row r="34" spans="2:8" ht="11.25">
      <c r="B34" s="77" t="s">
        <v>136</v>
      </c>
      <c r="C34" s="77"/>
      <c r="D34" s="77"/>
      <c r="E34" s="77"/>
      <c r="F34" s="77"/>
      <c r="G34" s="77"/>
      <c r="H34" s="77"/>
    </row>
    <row r="35" spans="1:8" ht="11.25">
      <c r="A35" s="79" t="s">
        <v>33</v>
      </c>
      <c r="B35" s="79"/>
      <c r="C35" s="80" t="s">
        <v>8</v>
      </c>
      <c r="D35" s="80"/>
      <c r="E35" s="80"/>
      <c r="F35" s="80" t="s">
        <v>9</v>
      </c>
      <c r="G35" s="80"/>
      <c r="H35" s="80"/>
    </row>
    <row r="36" spans="1:8" ht="11.25">
      <c r="A36" s="79"/>
      <c r="C36" s="78" t="s">
        <v>13</v>
      </c>
      <c r="D36" s="78" t="s">
        <v>78</v>
      </c>
      <c r="E36" s="78" t="s">
        <v>92</v>
      </c>
      <c r="F36" s="78" t="s">
        <v>13</v>
      </c>
      <c r="G36" s="78" t="s">
        <v>78</v>
      </c>
      <c r="H36" s="78" t="s">
        <v>92</v>
      </c>
    </row>
    <row r="37" spans="1:8" ht="11.25">
      <c r="A37" s="79" t="s">
        <v>166</v>
      </c>
      <c r="B37" s="41" t="s">
        <v>34</v>
      </c>
      <c r="C37" s="41">
        <v>100</v>
      </c>
      <c r="D37" s="41">
        <v>100</v>
      </c>
      <c r="E37" s="41">
        <v>100</v>
      </c>
      <c r="F37" s="87">
        <f aca="true" t="shared" si="7" ref="F37:H39">100*F6/C6</f>
        <v>99.99997471685174</v>
      </c>
      <c r="G37" s="87">
        <f t="shared" si="7"/>
        <v>103.0076007752574</v>
      </c>
      <c r="H37" s="87">
        <f t="shared" si="7"/>
        <v>100.49034808415394</v>
      </c>
    </row>
    <row r="38" spans="1:8" ht="11.25">
      <c r="A38" s="79"/>
      <c r="B38" s="41" t="s">
        <v>35</v>
      </c>
      <c r="C38" s="41">
        <v>100</v>
      </c>
      <c r="D38" s="41">
        <v>100</v>
      </c>
      <c r="E38" s="41">
        <v>100</v>
      </c>
      <c r="F38" s="87">
        <f>100*F7/C7</f>
        <v>98.78403050749567</v>
      </c>
      <c r="G38" s="87">
        <f t="shared" si="7"/>
        <v>93.20610996429812</v>
      </c>
      <c r="H38" s="87">
        <f t="shared" si="7"/>
        <v>99.76396524580912</v>
      </c>
    </row>
    <row r="39" spans="1:8" ht="11.25">
      <c r="A39" s="79"/>
      <c r="B39" s="41" t="s">
        <v>36</v>
      </c>
      <c r="C39" s="41">
        <v>100</v>
      </c>
      <c r="D39" s="41">
        <v>100</v>
      </c>
      <c r="E39" s="41">
        <v>100</v>
      </c>
      <c r="F39" s="87">
        <f t="shared" si="7"/>
        <v>101.23091172035525</v>
      </c>
      <c r="G39" s="87">
        <f t="shared" si="7"/>
        <v>110.51593164301532</v>
      </c>
      <c r="H39" s="87">
        <f t="shared" si="7"/>
        <v>100.72810141071987</v>
      </c>
    </row>
    <row r="40" spans="1:8" ht="11.25">
      <c r="A40" s="79" t="s">
        <v>167</v>
      </c>
      <c r="B40" s="41" t="s">
        <v>34</v>
      </c>
      <c r="C40" s="41">
        <v>100</v>
      </c>
      <c r="D40" s="41">
        <v>100</v>
      </c>
      <c r="E40" s="41">
        <v>100</v>
      </c>
      <c r="F40" s="87">
        <f>100*F9/C9</f>
        <v>100.00003054158604</v>
      </c>
      <c r="G40" s="87">
        <f aca="true" t="shared" si="8" ref="G40:G47">100*G9/D9</f>
        <v>103.00769504871796</v>
      </c>
      <c r="H40" s="87">
        <f aca="true" t="shared" si="9" ref="H40:H47">100*H9/E9</f>
        <v>100.49050522253562</v>
      </c>
    </row>
    <row r="41" spans="1:8" ht="11.25">
      <c r="A41" s="79"/>
      <c r="B41" s="41" t="s">
        <v>35</v>
      </c>
      <c r="C41" s="41">
        <v>100</v>
      </c>
      <c r="D41" s="41">
        <v>100</v>
      </c>
      <c r="E41" s="41">
        <v>100</v>
      </c>
      <c r="F41" s="87">
        <f aca="true" t="shared" si="10" ref="F41:F48">100*F10/C10</f>
        <v>100.65709364735048</v>
      </c>
      <c r="G41" s="87">
        <f t="shared" si="8"/>
        <v>101.45381932398637</v>
      </c>
      <c r="H41" s="87">
        <f t="shared" si="9"/>
        <v>100.56936218487904</v>
      </c>
    </row>
    <row r="42" spans="1:8" ht="11.25">
      <c r="A42" s="79"/>
      <c r="B42" s="41" t="s">
        <v>36</v>
      </c>
      <c r="C42" s="41">
        <v>100</v>
      </c>
      <c r="D42" s="41">
        <v>100</v>
      </c>
      <c r="E42" s="41">
        <v>100</v>
      </c>
      <c r="F42" s="87">
        <f t="shared" si="10"/>
        <v>99.34722622921494</v>
      </c>
      <c r="G42" s="87">
        <f t="shared" si="8"/>
        <v>101.53160889859593</v>
      </c>
      <c r="H42" s="87">
        <f t="shared" si="9"/>
        <v>99.92158947752053</v>
      </c>
    </row>
    <row r="43" spans="1:8" ht="11.25">
      <c r="A43" s="79" t="s">
        <v>168</v>
      </c>
      <c r="B43" s="41" t="s">
        <v>34</v>
      </c>
      <c r="C43" s="41">
        <v>100</v>
      </c>
      <c r="D43" s="41">
        <v>100</v>
      </c>
      <c r="E43" s="41">
        <v>100</v>
      </c>
      <c r="F43" s="87">
        <f t="shared" si="10"/>
        <v>100.00000026583386</v>
      </c>
      <c r="G43" s="87">
        <f t="shared" si="8"/>
        <v>103.00759298744562</v>
      </c>
      <c r="H43" s="87">
        <f t="shared" si="9"/>
        <v>100.4905989946987</v>
      </c>
    </row>
    <row r="44" spans="1:8" ht="11.25">
      <c r="A44" s="79"/>
      <c r="B44" s="41" t="s">
        <v>35</v>
      </c>
      <c r="C44" s="41">
        <v>100</v>
      </c>
      <c r="D44" s="41">
        <v>100</v>
      </c>
      <c r="E44" s="41">
        <v>100</v>
      </c>
      <c r="F44" s="87">
        <f t="shared" si="10"/>
        <v>100.04352766554254</v>
      </c>
      <c r="G44" s="87">
        <f t="shared" si="8"/>
        <v>102.78676818918898</v>
      </c>
      <c r="H44" s="87">
        <f t="shared" si="9"/>
        <v>100.47494788912361</v>
      </c>
    </row>
    <row r="45" spans="1:8" ht="11.25">
      <c r="A45" s="79"/>
      <c r="B45" s="41" t="s">
        <v>36</v>
      </c>
      <c r="C45" s="41">
        <v>100</v>
      </c>
      <c r="D45" s="41">
        <v>100</v>
      </c>
      <c r="E45" s="41">
        <v>100</v>
      </c>
      <c r="F45" s="87">
        <f t="shared" si="10"/>
        <v>99.95649153850894</v>
      </c>
      <c r="G45" s="87">
        <f t="shared" si="8"/>
        <v>100.21483776768834</v>
      </c>
      <c r="H45" s="87">
        <f t="shared" si="9"/>
        <v>100.01557712236125</v>
      </c>
    </row>
    <row r="46" spans="1:8" ht="11.25">
      <c r="A46" s="79" t="s">
        <v>59</v>
      </c>
      <c r="B46" s="41" t="s">
        <v>34</v>
      </c>
      <c r="C46" s="41">
        <v>100</v>
      </c>
      <c r="D46" s="41">
        <v>100</v>
      </c>
      <c r="E46" s="41">
        <v>100</v>
      </c>
      <c r="F46" s="87">
        <f t="shared" si="10"/>
        <v>99.99999411492628</v>
      </c>
      <c r="G46" s="87">
        <f t="shared" si="8"/>
        <v>103.00760277958605</v>
      </c>
      <c r="H46" s="87">
        <f t="shared" si="9"/>
        <v>100.49047987597216</v>
      </c>
    </row>
    <row r="47" spans="1:8" ht="11.25">
      <c r="A47" s="79"/>
      <c r="B47" s="41" t="s">
        <v>35</v>
      </c>
      <c r="C47" s="41">
        <v>100</v>
      </c>
      <c r="D47" s="41">
        <v>100</v>
      </c>
      <c r="E47" s="41">
        <v>100</v>
      </c>
      <c r="F47" s="87">
        <f>100*F16/C16</f>
        <v>99.69258769365868</v>
      </c>
      <c r="G47" s="87">
        <f t="shared" si="8"/>
        <v>99.22764111895081</v>
      </c>
      <c r="H47" s="87">
        <f t="shared" si="9"/>
        <v>100.20810402576463</v>
      </c>
    </row>
    <row r="48" spans="1:8" ht="11.25">
      <c r="A48" s="79"/>
      <c r="B48" s="41" t="s">
        <v>36</v>
      </c>
      <c r="C48" s="41">
        <v>100</v>
      </c>
      <c r="D48" s="41">
        <v>100</v>
      </c>
      <c r="E48" s="41">
        <v>100</v>
      </c>
      <c r="F48" s="87">
        <f t="shared" si="10"/>
        <v>100.3083543404573</v>
      </c>
      <c r="G48" s="87">
        <f>100*G17/D17</f>
        <v>103.80938377453107</v>
      </c>
      <c r="H48" s="87">
        <f>100*H17/E17</f>
        <v>100.28178943504905</v>
      </c>
    </row>
    <row r="49" spans="1:8" ht="11.25">
      <c r="A49" s="79"/>
      <c r="F49" s="87"/>
      <c r="G49" s="87"/>
      <c r="H49" s="87"/>
    </row>
    <row r="50" spans="1:8" ht="11.25">
      <c r="A50" s="79"/>
      <c r="B50" s="77" t="s">
        <v>169</v>
      </c>
      <c r="C50" s="77"/>
      <c r="D50" s="77"/>
      <c r="E50" s="77"/>
      <c r="F50" s="77"/>
      <c r="G50" s="77"/>
      <c r="H50" s="77"/>
    </row>
    <row r="51" spans="1:8" ht="11.25">
      <c r="A51" s="79"/>
      <c r="B51" s="79"/>
      <c r="C51" s="80" t="s">
        <v>8</v>
      </c>
      <c r="D51" s="80"/>
      <c r="E51" s="80"/>
      <c r="F51" s="80" t="s">
        <v>9</v>
      </c>
      <c r="G51" s="80"/>
      <c r="H51" s="80"/>
    </row>
    <row r="52" spans="1:8" ht="11.25">
      <c r="A52" s="79"/>
      <c r="C52" s="78" t="s">
        <v>13</v>
      </c>
      <c r="D52" s="78" t="s">
        <v>78</v>
      </c>
      <c r="E52" s="78" t="s">
        <v>92</v>
      </c>
      <c r="F52" s="78" t="s">
        <v>13</v>
      </c>
      <c r="G52" s="78" t="s">
        <v>78</v>
      </c>
      <c r="H52" s="78" t="s">
        <v>92</v>
      </c>
    </row>
    <row r="53" spans="1:8" ht="11.25">
      <c r="A53" s="79" t="s">
        <v>166</v>
      </c>
      <c r="B53" s="41" t="s">
        <v>68</v>
      </c>
      <c r="C53" s="41">
        <v>100</v>
      </c>
      <c r="D53" s="41">
        <v>100</v>
      </c>
      <c r="E53" s="41">
        <v>100</v>
      </c>
      <c r="F53" s="87">
        <f aca="true" t="shared" si="11" ref="F53:H54">100*F69/F71</f>
        <v>99.99999984596575</v>
      </c>
      <c r="G53" s="87">
        <f t="shared" si="11"/>
        <v>89.41070157526711</v>
      </c>
      <c r="H53" s="87">
        <f t="shared" si="11"/>
        <v>100.49046024494608</v>
      </c>
    </row>
    <row r="54" spans="1:8" ht="11.25">
      <c r="A54" s="79"/>
      <c r="B54" s="41" t="s">
        <v>32</v>
      </c>
      <c r="C54" s="41">
        <v>100</v>
      </c>
      <c r="D54" s="41">
        <v>100</v>
      </c>
      <c r="E54" s="41">
        <v>100</v>
      </c>
      <c r="F54" s="87">
        <f t="shared" si="11"/>
        <v>91.63923800655516</v>
      </c>
      <c r="G54" s="87">
        <f t="shared" si="11"/>
        <v>100.03751638002167</v>
      </c>
      <c r="H54" s="87">
        <f t="shared" si="11"/>
        <v>97.75795604813649</v>
      </c>
    </row>
    <row r="55" spans="1:8" ht="11.25">
      <c r="A55" s="79"/>
      <c r="B55" s="41" t="s">
        <v>170</v>
      </c>
      <c r="C55" s="41">
        <v>100</v>
      </c>
      <c r="D55" s="41">
        <v>100</v>
      </c>
      <c r="E55" s="41">
        <v>100</v>
      </c>
      <c r="F55" s="87">
        <f>100*(F53/F54)</f>
        <v>109.12356106541668</v>
      </c>
      <c r="G55" s="87">
        <f>100*(G53/G54)</f>
        <v>89.37717049633109</v>
      </c>
      <c r="H55" s="87">
        <f>100*(H53/H54)</f>
        <v>102.79517320867888</v>
      </c>
    </row>
    <row r="56" spans="1:8" ht="11.25">
      <c r="A56" s="79" t="s">
        <v>167</v>
      </c>
      <c r="B56" s="41" t="s">
        <v>68</v>
      </c>
      <c r="C56" s="41">
        <v>100</v>
      </c>
      <c r="D56" s="41">
        <v>100</v>
      </c>
      <c r="E56" s="41">
        <v>100</v>
      </c>
      <c r="F56" s="87">
        <f aca="true" t="shared" si="12" ref="F56:H57">100*F73/F75</f>
        <v>100.00019049288127</v>
      </c>
      <c r="G56" s="87">
        <f t="shared" si="12"/>
        <v>103.00767815066827</v>
      </c>
      <c r="H56" s="87">
        <f t="shared" si="12"/>
        <v>100.49036350512569</v>
      </c>
    </row>
    <row r="57" spans="1:8" ht="11.25">
      <c r="A57" s="79"/>
      <c r="B57" s="41" t="s">
        <v>32</v>
      </c>
      <c r="C57" s="41">
        <v>100</v>
      </c>
      <c r="D57" s="41">
        <v>100</v>
      </c>
      <c r="E57" s="41">
        <v>100</v>
      </c>
      <c r="F57" s="87">
        <f>100*F74/F76</f>
        <v>102.00707829198316</v>
      </c>
      <c r="G57" s="87">
        <f t="shared" si="12"/>
        <v>100.2135665305543</v>
      </c>
      <c r="H57" s="87">
        <f t="shared" si="12"/>
        <v>101.48407045508885</v>
      </c>
    </row>
    <row r="58" spans="1:8" ht="11.25">
      <c r="A58" s="79"/>
      <c r="B58" s="41" t="s">
        <v>170</v>
      </c>
      <c r="C58" s="41">
        <v>100</v>
      </c>
      <c r="D58" s="41">
        <v>100</v>
      </c>
      <c r="E58" s="41">
        <v>100</v>
      </c>
      <c r="F58" s="87">
        <f>100*F56/F57</f>
        <v>98.032599469855</v>
      </c>
      <c r="G58" s="87">
        <f>100*G56/G57</f>
        <v>102.78815704983623</v>
      </c>
      <c r="H58" s="87">
        <f>100*H56/H57</f>
        <v>99.02082470134765</v>
      </c>
    </row>
    <row r="59" spans="1:8" ht="11.25">
      <c r="A59" s="79" t="s">
        <v>168</v>
      </c>
      <c r="B59" s="41" t="s">
        <v>68</v>
      </c>
      <c r="C59" s="41">
        <v>100</v>
      </c>
      <c r="D59" s="41">
        <v>100</v>
      </c>
      <c r="E59" s="41">
        <v>100</v>
      </c>
      <c r="F59" s="87">
        <f aca="true" t="shared" si="13" ref="F59:H60">100*F77/F79</f>
        <v>100.00004220559698</v>
      </c>
      <c r="G59" s="87">
        <f t="shared" si="13"/>
        <v>103.00771330923064</v>
      </c>
      <c r="H59" s="87">
        <f t="shared" si="13"/>
        <v>100.49044497076576</v>
      </c>
    </row>
    <row r="60" spans="1:8" ht="11.25">
      <c r="A60" s="79"/>
      <c r="B60" s="41" t="s">
        <v>32</v>
      </c>
      <c r="C60" s="41">
        <v>100</v>
      </c>
      <c r="D60" s="41">
        <v>100</v>
      </c>
      <c r="E60" s="41">
        <v>100</v>
      </c>
      <c r="F60" s="87">
        <f t="shared" si="13"/>
        <v>102.69833986897856</v>
      </c>
      <c r="G60" s="87">
        <f t="shared" si="13"/>
        <v>100.02083981522082</v>
      </c>
      <c r="H60" s="87">
        <f t="shared" si="13"/>
        <v>100.31704184213056</v>
      </c>
    </row>
    <row r="61" spans="1:8" ht="11.25">
      <c r="A61" s="79"/>
      <c r="B61" s="41" t="s">
        <v>170</v>
      </c>
      <c r="C61" s="41">
        <v>100</v>
      </c>
      <c r="D61" s="41">
        <v>100</v>
      </c>
      <c r="E61" s="41">
        <v>100</v>
      </c>
      <c r="F61" s="87">
        <f>100*(F59/F60)</f>
        <v>97.37259855726583</v>
      </c>
      <c r="G61" s="87">
        <f>100*(G59/G60)</f>
        <v>102.98625116478503</v>
      </c>
      <c r="H61" s="87">
        <f>100*(H59/H60)</f>
        <v>100.17285510562411</v>
      </c>
    </row>
    <row r="62" spans="1:8" ht="11.25">
      <c r="A62" s="79" t="s">
        <v>59</v>
      </c>
      <c r="B62" s="41" t="s">
        <v>68</v>
      </c>
      <c r="C62" s="41">
        <v>100</v>
      </c>
      <c r="D62" s="41">
        <v>100</v>
      </c>
      <c r="E62" s="41">
        <v>100</v>
      </c>
      <c r="F62" s="87">
        <f aca="true" t="shared" si="14" ref="F62:H63">100*F81/F83</f>
        <v>100.00001871506328</v>
      </c>
      <c r="G62" s="87">
        <f t="shared" si="14"/>
        <v>94.1551010009514</v>
      </c>
      <c r="H62" s="87">
        <f t="shared" si="14"/>
        <v>100.49041526343333</v>
      </c>
    </row>
    <row r="63" spans="1:8" ht="11.25">
      <c r="A63" s="79"/>
      <c r="B63" s="41" t="s">
        <v>32</v>
      </c>
      <c r="C63" s="41">
        <v>100</v>
      </c>
      <c r="D63" s="41">
        <v>100</v>
      </c>
      <c r="E63" s="41">
        <v>100</v>
      </c>
      <c r="F63" s="87">
        <f t="shared" si="14"/>
        <v>95.65149390060348</v>
      </c>
      <c r="G63" s="87">
        <f t="shared" si="14"/>
        <v>100.06615240229155</v>
      </c>
      <c r="H63" s="87">
        <f t="shared" si="14"/>
        <v>98.71040705223999</v>
      </c>
    </row>
    <row r="64" spans="1:10" ht="11.25">
      <c r="A64" s="79"/>
      <c r="B64" s="41" t="s">
        <v>170</v>
      </c>
      <c r="C64" s="41">
        <v>100</v>
      </c>
      <c r="D64" s="41">
        <v>100</v>
      </c>
      <c r="E64" s="41">
        <v>100</v>
      </c>
      <c r="F64" s="87">
        <f>100*F62/F63</f>
        <v>104.54621735336258</v>
      </c>
      <c r="G64" s="87">
        <f>100*G62/G63</f>
        <v>94.09285631611355</v>
      </c>
      <c r="H64" s="87">
        <f>100*H62/H63</f>
        <v>101.80326296319629</v>
      </c>
      <c r="J64" s="8"/>
    </row>
    <row r="65" spans="1:8" ht="11.25">
      <c r="A65" s="79"/>
      <c r="F65" s="87"/>
      <c r="G65" s="87"/>
      <c r="H65" s="87"/>
    </row>
    <row r="66" spans="1:8" ht="11.25">
      <c r="A66" s="79"/>
      <c r="B66" s="88" t="s">
        <v>115</v>
      </c>
      <c r="C66" s="88"/>
      <c r="D66" s="88"/>
      <c r="E66" s="88"/>
      <c r="F66" s="88"/>
      <c r="G66" s="88"/>
      <c r="H66" s="88"/>
    </row>
    <row r="67" spans="1:10" ht="11.25">
      <c r="A67" s="79"/>
      <c r="C67" s="80" t="s">
        <v>8</v>
      </c>
      <c r="D67" s="80"/>
      <c r="E67" s="80"/>
      <c r="F67" s="80" t="s">
        <v>9</v>
      </c>
      <c r="G67" s="80"/>
      <c r="H67" s="80"/>
      <c r="J67" s="8"/>
    </row>
    <row r="68" spans="1:10" ht="11.25">
      <c r="A68" s="79"/>
      <c r="C68" s="78" t="s">
        <v>13</v>
      </c>
      <c r="D68" s="78" t="s">
        <v>78</v>
      </c>
      <c r="E68" s="78" t="s">
        <v>92</v>
      </c>
      <c r="F68" s="78" t="s">
        <v>13</v>
      </c>
      <c r="G68" s="78" t="s">
        <v>78</v>
      </c>
      <c r="H68" s="78" t="s">
        <v>92</v>
      </c>
      <c r="J68" s="8"/>
    </row>
    <row r="69" spans="1:10" ht="11.25">
      <c r="A69" s="79" t="s">
        <v>166</v>
      </c>
      <c r="B69" s="41" t="s">
        <v>116</v>
      </c>
      <c r="C69" s="41">
        <v>100</v>
      </c>
      <c r="D69" s="41">
        <v>100</v>
      </c>
      <c r="E69" s="41">
        <v>100</v>
      </c>
      <c r="F69" s="87">
        <f>100*MatrVal!$F$13/MatrVal!$B$13</f>
        <v>101.04046313675768</v>
      </c>
      <c r="G69" s="87">
        <f>100*MatrVal!$G$13/MatrVal!$C$13</f>
        <v>104.60915880620108</v>
      </c>
      <c r="H69" s="87">
        <f>100*MatrVal!$H$13/MatrVal!$D$13</f>
        <v>99.6313573798458</v>
      </c>
      <c r="J69" s="8"/>
    </row>
    <row r="70" spans="1:10" ht="11.25">
      <c r="A70" s="79"/>
      <c r="B70" s="41" t="s">
        <v>117</v>
      </c>
      <c r="C70" s="41">
        <v>100</v>
      </c>
      <c r="D70" s="41">
        <v>100</v>
      </c>
      <c r="E70" s="41">
        <v>100</v>
      </c>
      <c r="F70" s="87">
        <f>100*MatrVal!$I$10/MatrVal!$E$10</f>
        <v>103.78158974358975</v>
      </c>
      <c r="G70" s="87">
        <f>100*MatrVal!$I$11/MatrVal!$E$11</f>
        <v>101.24909015361465</v>
      </c>
      <c r="H70" s="87">
        <f>100*MatrVal!$I$12/MatrVal!$E$12</f>
        <v>100.29254476833951</v>
      </c>
      <c r="J70" s="8"/>
    </row>
    <row r="71" spans="1:10" ht="11.25">
      <c r="A71" s="79"/>
      <c r="B71" s="41" t="s">
        <v>118</v>
      </c>
      <c r="C71" s="41">
        <v>100</v>
      </c>
      <c r="D71" s="41">
        <v>100</v>
      </c>
      <c r="E71" s="41">
        <v>100</v>
      </c>
      <c r="F71" s="87">
        <f>100*MatrVol!$F$13/MatrVol!$B$13</f>
        <v>101.0404632923946</v>
      </c>
      <c r="G71" s="87">
        <f>100*MatrVol!$G$13/MatrVol!$C$13</f>
        <v>116.99847665118666</v>
      </c>
      <c r="H71" s="87">
        <f>100*MatrVol!$H$13/MatrVol!$D$13</f>
        <v>99.14509012795223</v>
      </c>
      <c r="J71" s="8"/>
    </row>
    <row r="72" spans="1:10" ht="11.25">
      <c r="A72" s="79"/>
      <c r="B72" s="41" t="s">
        <v>119</v>
      </c>
      <c r="C72" s="41">
        <v>100</v>
      </c>
      <c r="D72" s="41">
        <v>100</v>
      </c>
      <c r="E72" s="41">
        <v>100</v>
      </c>
      <c r="F72" s="87">
        <f>100*MatrVol!$I$10/MatrVol!$E$10</f>
        <v>113.25016663295042</v>
      </c>
      <c r="G72" s="87">
        <f>100*MatrVol!$I$11/MatrVol!$E$11</f>
        <v>101.21111940543432</v>
      </c>
      <c r="H72" s="87">
        <f>100*MatrVol!$I$12/MatrVol!$E$12</f>
        <v>102.59271861101</v>
      </c>
      <c r="J72" s="8"/>
    </row>
    <row r="73" spans="1:10" ht="11.25">
      <c r="A73" s="79" t="s">
        <v>167</v>
      </c>
      <c r="B73" s="41" t="s">
        <v>116</v>
      </c>
      <c r="C73" s="41">
        <v>100</v>
      </c>
      <c r="D73" s="41">
        <v>100</v>
      </c>
      <c r="E73" s="41">
        <v>100</v>
      </c>
      <c r="F73" s="87">
        <f>100*MatrVal!$F$19/MatrVal!$B$19</f>
        <v>102.41865310852624</v>
      </c>
      <c r="G73" s="87">
        <f>100*MatrVal!$G$19/MatrVal!$C$19</f>
        <v>100.90454604233672</v>
      </c>
      <c r="H73" s="87">
        <f>100*MatrVal!$H$19/MatrVal!$D$19</f>
        <v>101.12242957349892</v>
      </c>
      <c r="J73" s="8"/>
    </row>
    <row r="74" spans="1:10" ht="11.25">
      <c r="A74" s="79"/>
      <c r="B74" s="41" t="s">
        <v>117</v>
      </c>
      <c r="C74" s="41">
        <v>100</v>
      </c>
      <c r="D74" s="41">
        <v>100</v>
      </c>
      <c r="E74" s="41">
        <v>100</v>
      </c>
      <c r="F74" s="87">
        <f>100*MatrVal!$I$16/MatrVal!$E$16</f>
        <v>100.53446464646464</v>
      </c>
      <c r="G74" s="87">
        <f>100*MatrVal!$I$17/MatrVal!$E$17</f>
        <v>102.88024057855974</v>
      </c>
      <c r="H74" s="87">
        <f>100*MatrVal!$I$18/MatrVal!$E$18</f>
        <v>100.58229019793562</v>
      </c>
      <c r="J74" s="8"/>
    </row>
    <row r="75" spans="1:10" ht="11.25">
      <c r="A75" s="79"/>
      <c r="B75" s="41" t="s">
        <v>118</v>
      </c>
      <c r="C75" s="41">
        <v>100</v>
      </c>
      <c r="D75" s="41">
        <v>100</v>
      </c>
      <c r="E75" s="41">
        <v>100</v>
      </c>
      <c r="F75" s="87">
        <f>100*MatrVol!$F$19/MatrVol!$B$19</f>
        <v>102.41845800865464</v>
      </c>
      <c r="G75" s="87">
        <f>100*MatrVol!$G$19/MatrVol!$C$19</f>
        <v>97.95827636726717</v>
      </c>
      <c r="H75" s="87">
        <f>100*MatrVol!$H$19/MatrVol!$D$19</f>
        <v>100.62898177131282</v>
      </c>
      <c r="J75" s="8"/>
    </row>
    <row r="76" spans="1:10" ht="11.25">
      <c r="A76" s="79"/>
      <c r="B76" s="41" t="s">
        <v>119</v>
      </c>
      <c r="C76" s="41">
        <v>100</v>
      </c>
      <c r="D76" s="41">
        <v>100</v>
      </c>
      <c r="E76" s="41">
        <v>100</v>
      </c>
      <c r="F76" s="87">
        <f>100*MatrVol!$I$16/MatrVol!$E$16</f>
        <v>98.55636131317932</v>
      </c>
      <c r="G76" s="87">
        <f>100*MatrVol!$I$17/MatrVol!$E$17</f>
        <v>102.66099106171656</v>
      </c>
      <c r="H76" s="87">
        <f>100*MatrVol!$I$18/MatrVol!$E$18</f>
        <v>99.11140708772386</v>
      </c>
      <c r="J76" s="8"/>
    </row>
    <row r="77" spans="1:10" ht="11.25">
      <c r="A77" s="79" t="s">
        <v>168</v>
      </c>
      <c r="B77" s="41" t="s">
        <v>116</v>
      </c>
      <c r="C77" s="41">
        <v>100</v>
      </c>
      <c r="D77" s="41">
        <v>100</v>
      </c>
      <c r="E77" s="41">
        <v>100</v>
      </c>
      <c r="F77" s="87">
        <f>100*MatrVal!$F$25/MatrVal!$B$25</f>
        <v>104.2764085878495</v>
      </c>
      <c r="G77" s="87">
        <f>100*MatrVal!$G$25/MatrVal!$C$25</f>
        <v>97.1771411892306</v>
      </c>
      <c r="H77" s="87">
        <f>100*MatrVal!$H$25/MatrVal!$D$25</f>
        <v>101.06658366798501</v>
      </c>
      <c r="J77" s="8"/>
    </row>
    <row r="78" spans="1:10" ht="11.25">
      <c r="A78" s="79"/>
      <c r="B78" s="41" t="s">
        <v>117</v>
      </c>
      <c r="C78" s="41">
        <v>100</v>
      </c>
      <c r="D78" s="41">
        <v>100</v>
      </c>
      <c r="E78" s="41">
        <v>100</v>
      </c>
      <c r="F78" s="87">
        <f>100*MatrVal!$I$22/MatrVal!$E$22</f>
        <v>97.40977375565612</v>
      </c>
      <c r="G78" s="87">
        <f>100*MatrVal!$I$23/MatrVal!$E$23</f>
        <v>105.862437890211</v>
      </c>
      <c r="H78" s="87">
        <f>100*MatrVal!$I$24/MatrVal!$E$24</f>
        <v>100.64076959322253</v>
      </c>
      <c r="J78" s="8"/>
    </row>
    <row r="79" spans="1:10" ht="11.25">
      <c r="A79" s="79"/>
      <c r="B79" s="41" t="s">
        <v>118</v>
      </c>
      <c r="C79" s="41">
        <v>100</v>
      </c>
      <c r="D79" s="41">
        <v>100</v>
      </c>
      <c r="E79" s="41">
        <v>100</v>
      </c>
      <c r="F79" s="87">
        <f>100*MatrVol!$F$25/MatrVol!$B$25</f>
        <v>104.27636457738733</v>
      </c>
      <c r="G79" s="87">
        <f>100*MatrVol!$G$25/MatrVol!$C$25</f>
        <v>94.3396742509014</v>
      </c>
      <c r="H79" s="87">
        <f>100*MatrVol!$H$25/MatrVol!$D$25</f>
        <v>100.57332684454413</v>
      </c>
      <c r="J79" s="8"/>
    </row>
    <row r="80" spans="1:8" ht="11.25">
      <c r="A80" s="79"/>
      <c r="B80" s="41" t="s">
        <v>119</v>
      </c>
      <c r="C80" s="41">
        <v>100</v>
      </c>
      <c r="D80" s="41">
        <v>100</v>
      </c>
      <c r="E80" s="41">
        <v>100</v>
      </c>
      <c r="F80" s="87">
        <f>100*MatrVol!$I$22/MatrVol!$E$22</f>
        <v>94.85038792246345</v>
      </c>
      <c r="G80" s="87">
        <f>100*MatrVol!$I$23/MatrVol!$E$23</f>
        <v>105.84038095039193</v>
      </c>
      <c r="H80" s="87">
        <f>100*MatrVol!$I$24/MatrVol!$E$24</f>
        <v>100.32270464234921</v>
      </c>
    </row>
    <row r="81" spans="1:9" ht="11.25">
      <c r="A81" s="79" t="s">
        <v>59</v>
      </c>
      <c r="B81" s="41" t="s">
        <v>116</v>
      </c>
      <c r="C81" s="41">
        <v>100</v>
      </c>
      <c r="D81" s="41">
        <v>100</v>
      </c>
      <c r="E81" s="41">
        <v>100</v>
      </c>
      <c r="F81" s="87">
        <f>100*MatrVal!$F$7/MatrVal!$B$7</f>
        <v>101.91853686395086</v>
      </c>
      <c r="G81" s="87">
        <f>100*MatrVal!$G$7/MatrVal!$C$7</f>
        <v>102.44178285668654</v>
      </c>
      <c r="H81" s="87">
        <f>100*MatrVal!$H$7/MatrVal!$D$7</f>
        <v>100.40234026821584</v>
      </c>
      <c r="I81" s="79"/>
    </row>
    <row r="82" spans="1:8" ht="11.25">
      <c r="A82" s="79"/>
      <c r="B82" s="41" t="s">
        <v>117</v>
      </c>
      <c r="C82" s="41">
        <v>100</v>
      </c>
      <c r="D82" s="41">
        <v>100</v>
      </c>
      <c r="E82" s="41">
        <v>100</v>
      </c>
      <c r="F82" s="87">
        <f>100*MatrVal!$I$4/MatrVal!$E$4</f>
        <v>101.91854745805159</v>
      </c>
      <c r="G82" s="87">
        <f>100*MatrVal!$I$5/MatrVal!$E$5</f>
        <v>102.44178255945421</v>
      </c>
      <c r="H82" s="87">
        <f>100*MatrVal!$I$6/MatrVal!$E$6</f>
        <v>100.40236779560145</v>
      </c>
    </row>
    <row r="83" spans="1:8" ht="11.25">
      <c r="A83" s="79"/>
      <c r="B83" s="41" t="s">
        <v>118</v>
      </c>
      <c r="C83" s="41">
        <v>100</v>
      </c>
      <c r="D83" s="41">
        <v>100</v>
      </c>
      <c r="E83" s="41">
        <v>100</v>
      </c>
      <c r="F83" s="87">
        <f>100*MatrVol!$F$7/MatrVol!$B$7</f>
        <v>101.91851778983578</v>
      </c>
      <c r="G83" s="87">
        <f>100*MatrVol!$G$7/MatrVol!$C$7</f>
        <v>108.80109709154411</v>
      </c>
      <c r="H83" s="87">
        <f>100*MatrVol!$H$7/MatrVol!$D$7</f>
        <v>99.91235483007348</v>
      </c>
    </row>
    <row r="84" spans="1:8" ht="11.25">
      <c r="A84" s="79"/>
      <c r="B84" s="41" t="s">
        <v>119</v>
      </c>
      <c r="C84" s="41">
        <v>100</v>
      </c>
      <c r="D84" s="41">
        <v>100</v>
      </c>
      <c r="E84" s="41">
        <v>100</v>
      </c>
      <c r="F84" s="87">
        <f>100*MatrVol!$I$4/MatrVol!$E$4</f>
        <v>106.55196620761673</v>
      </c>
      <c r="G84" s="87">
        <f>100*MatrVol!$I$5/MatrVol!$E$5</f>
        <v>102.37405965966595</v>
      </c>
      <c r="H84" s="87">
        <f>100*MatrVol!$I$6/MatrVol!$E$6</f>
        <v>101.71406520739606</v>
      </c>
    </row>
    <row r="85" spans="1:8" ht="11.25">
      <c r="A85" s="79"/>
      <c r="F85" s="87"/>
      <c r="G85" s="87"/>
      <c r="H85" s="87"/>
    </row>
    <row r="86" spans="2:8" ht="11.25">
      <c r="B86" s="88" t="s">
        <v>23</v>
      </c>
      <c r="C86" s="88"/>
      <c r="D86" s="88"/>
      <c r="E86" s="88"/>
      <c r="F86" s="88"/>
      <c r="G86" s="88"/>
      <c r="H86" s="88"/>
    </row>
    <row r="87" spans="2:8" ht="11.25">
      <c r="B87" s="87"/>
      <c r="C87" s="89" t="s">
        <v>8</v>
      </c>
      <c r="D87" s="89"/>
      <c r="E87" s="89"/>
      <c r="F87" s="89" t="s">
        <v>9</v>
      </c>
      <c r="G87" s="89"/>
      <c r="H87" s="89"/>
    </row>
    <row r="88" spans="2:8" ht="11.25">
      <c r="B88" s="87"/>
      <c r="C88" s="90" t="s">
        <v>13</v>
      </c>
      <c r="D88" s="90" t="s">
        <v>78</v>
      </c>
      <c r="E88" s="90" t="s">
        <v>92</v>
      </c>
      <c r="F88" s="90" t="s">
        <v>13</v>
      </c>
      <c r="G88" s="90" t="s">
        <v>78</v>
      </c>
      <c r="H88" s="90" t="s">
        <v>92</v>
      </c>
    </row>
    <row r="89" spans="1:8" ht="11.25">
      <c r="A89" s="79" t="s">
        <v>166</v>
      </c>
      <c r="B89" s="87" t="s">
        <v>131</v>
      </c>
      <c r="C89" s="91">
        <f>100*MatrVal!B13/MatrVal!$E10</f>
        <v>114.27685470085473</v>
      </c>
      <c r="D89" s="91">
        <f>100*MatrVal!C13/MatrVal!$E11</f>
        <v>96.98208852958882</v>
      </c>
      <c r="E89" s="91">
        <f>100*MatrVal!D13/MatrVal!$E12</f>
        <v>71.94061019543672</v>
      </c>
      <c r="F89" s="91">
        <f>100*MatrVal!F13/MatrVal!$I10</f>
        <v>111.25852237679294</v>
      </c>
      <c r="G89" s="91">
        <f>100*MatrVal!G13/MatrVal!$I11</f>
        <v>100.20055177736943</v>
      </c>
      <c r="H89" s="91">
        <f>100*MatrVal!H13/MatrVal!$I12</f>
        <v>71.46633541966315</v>
      </c>
    </row>
    <row r="90" spans="1:8" ht="11.25">
      <c r="A90" s="79"/>
      <c r="B90" s="87" t="s">
        <v>132</v>
      </c>
      <c r="C90" s="91">
        <f aca="true" t="shared" si="15" ref="C90:H90">100*C89/C55</f>
        <v>114.27685470085473</v>
      </c>
      <c r="D90" s="91">
        <f t="shared" si="15"/>
        <v>96.98208852958882</v>
      </c>
      <c r="E90" s="91">
        <f t="shared" si="15"/>
        <v>71.94061019543672</v>
      </c>
      <c r="F90" s="91">
        <f t="shared" si="15"/>
        <v>101.95646228049358</v>
      </c>
      <c r="G90" s="91">
        <f t="shared" si="15"/>
        <v>112.10978286841451</v>
      </c>
      <c r="H90" s="91">
        <f t="shared" si="15"/>
        <v>69.52304586771136</v>
      </c>
    </row>
    <row r="91" spans="1:8" ht="11.25">
      <c r="A91" s="79" t="s">
        <v>167</v>
      </c>
      <c r="B91" s="87" t="s">
        <v>131</v>
      </c>
      <c r="C91" s="91">
        <f>100*MatrVal!B19/MatrVal!$E16</f>
        <v>41.41882828282828</v>
      </c>
      <c r="D91" s="91">
        <f>100*MatrVal!C19/MatrVal!$E17</f>
        <v>113.21227847854746</v>
      </c>
      <c r="E91" s="91">
        <f>100*MatrVal!D19/MatrVal!$E18</f>
        <v>437.19634265786954</v>
      </c>
      <c r="F91" s="91">
        <f>100*MatrVal!F19/MatrVal!$I16</f>
        <v>42.19508823146432</v>
      </c>
      <c r="G91" s="91">
        <f>100*MatrVal!G19/MatrVal!$I17</f>
        <v>111.03816925440906</v>
      </c>
      <c r="H91" s="91">
        <f>100*MatrVal!H19/MatrVal!$I18</f>
        <v>439.5441412520064</v>
      </c>
    </row>
    <row r="92" spans="1:8" ht="11.25">
      <c r="A92" s="79"/>
      <c r="B92" s="87" t="s">
        <v>132</v>
      </c>
      <c r="C92" s="91">
        <f aca="true" t="shared" si="16" ref="C92:H92">100*C91/C58</f>
        <v>41.41882828282828</v>
      </c>
      <c r="D92" s="91">
        <f t="shared" si="16"/>
        <v>113.21227847854747</v>
      </c>
      <c r="E92" s="91">
        <f t="shared" si="16"/>
        <v>437.19634265786954</v>
      </c>
      <c r="F92" s="91">
        <f t="shared" si="16"/>
        <v>43.04189469589582</v>
      </c>
      <c r="G92" s="91">
        <f t="shared" si="16"/>
        <v>108.02622835291507</v>
      </c>
      <c r="H92" s="91">
        <f t="shared" si="16"/>
        <v>443.890608442917</v>
      </c>
    </row>
    <row r="93" spans="1:8" ht="11.25">
      <c r="A93" s="79" t="s">
        <v>168</v>
      </c>
      <c r="B93" s="87" t="s">
        <v>131</v>
      </c>
      <c r="C93" s="91">
        <f>100*MatrVal!B25/MatrVal!$E22</f>
        <v>137.08518853695324</v>
      </c>
      <c r="D93" s="91">
        <f>100*MatrVal!C25/MatrVal!$E23</f>
        <v>97.3729366904286</v>
      </c>
      <c r="E93" s="91">
        <f>100*MatrVal!D25/MatrVal!$E24</f>
        <v>31.50725559746563</v>
      </c>
      <c r="F93" s="91">
        <f>100*MatrVal!F25/MatrVal!$I22</f>
        <v>146.74863291520265</v>
      </c>
      <c r="G93" s="91">
        <f>100*MatrVal!G25/MatrVal!$I23</f>
        <v>89.38414611790057</v>
      </c>
      <c r="H93" s="91">
        <f>100*MatrVal!H25/MatrVal!$I24</f>
        <v>31.64056372840269</v>
      </c>
    </row>
    <row r="94" spans="1:8" ht="11.25">
      <c r="A94" s="79"/>
      <c r="B94" s="87" t="s">
        <v>132</v>
      </c>
      <c r="C94" s="91">
        <f aca="true" t="shared" si="17" ref="C94:H94">100*C93/C61</f>
        <v>137.08518853695324</v>
      </c>
      <c r="D94" s="91">
        <f t="shared" si="17"/>
        <v>97.3729366904286</v>
      </c>
      <c r="E94" s="91">
        <f t="shared" si="17"/>
        <v>31.50725559746563</v>
      </c>
      <c r="F94" s="91">
        <f t="shared" si="17"/>
        <v>150.70834617697736</v>
      </c>
      <c r="G94" s="91">
        <f t="shared" si="17"/>
        <v>86.79230975684301</v>
      </c>
      <c r="H94" s="91">
        <f t="shared" si="17"/>
        <v>31.585965773901815</v>
      </c>
    </row>
    <row r="95" spans="1:8" ht="11.25">
      <c r="A95" s="79"/>
      <c r="B95" s="87"/>
      <c r="C95" s="85"/>
      <c r="D95" s="85"/>
      <c r="E95" s="85"/>
      <c r="F95" s="85"/>
      <c r="G95" s="85"/>
      <c r="H95" s="92"/>
    </row>
    <row r="96" spans="2:8" ht="11.25">
      <c r="B96" s="88" t="s">
        <v>133</v>
      </c>
      <c r="C96" s="88"/>
      <c r="D96" s="88"/>
      <c r="E96" s="88"/>
      <c r="F96" s="88"/>
      <c r="G96" s="88"/>
      <c r="H96" s="88"/>
    </row>
    <row r="97" spans="2:8" ht="11.25">
      <c r="B97" s="87" t="s">
        <v>98</v>
      </c>
      <c r="C97" s="89" t="s">
        <v>8</v>
      </c>
      <c r="D97" s="89"/>
      <c r="E97" s="89"/>
      <c r="F97" s="89" t="s">
        <v>9</v>
      </c>
      <c r="G97" s="89"/>
      <c r="H97" s="89"/>
    </row>
    <row r="98" spans="3:8" ht="11.25">
      <c r="C98" s="90" t="s">
        <v>13</v>
      </c>
      <c r="D98" s="90" t="s">
        <v>78</v>
      </c>
      <c r="E98" s="90" t="s">
        <v>92</v>
      </c>
      <c r="F98" s="90" t="s">
        <v>13</v>
      </c>
      <c r="G98" s="90" t="s">
        <v>78</v>
      </c>
      <c r="H98" s="90" t="s">
        <v>92</v>
      </c>
    </row>
    <row r="99" spans="1:8" ht="11.25">
      <c r="A99" s="79" t="s">
        <v>166</v>
      </c>
      <c r="B99" s="41" t="s">
        <v>99</v>
      </c>
      <c r="C99" s="30">
        <f>(MatrVal!B13+MatrVal!$E10)/(2*Données!B7)</f>
        <v>0.04178398666666666</v>
      </c>
      <c r="D99" s="30">
        <f>(MatrVal!C13+MatrVal!$E11)/(2*Données!C7)</f>
        <v>0.13059911718300063</v>
      </c>
      <c r="E99" s="30">
        <f>(MatrVal!D13+MatrVal!$E12)/(2*Données!D7)</f>
        <v>0.08975299347349351</v>
      </c>
      <c r="F99" s="30">
        <f>(MatrVal!F13+MatrVal!$I10)/(2*Données!E7)</f>
        <v>0.04275325333333334</v>
      </c>
      <c r="G99" s="30">
        <f>(MatrVal!G13+MatrVal!$I11)/(2*Données!F7)</f>
        <v>0.13046683422258046</v>
      </c>
      <c r="H99" s="30">
        <f>(MatrVal!H13+MatrVal!$I12)/(2*Données!G7)</f>
        <v>0.08932915142876766</v>
      </c>
    </row>
    <row r="100" spans="1:8" ht="11.25">
      <c r="A100" s="79"/>
      <c r="B100" s="41" t="s">
        <v>100</v>
      </c>
      <c r="C100" s="30">
        <f>C99</f>
        <v>0.04178398666666666</v>
      </c>
      <c r="D100" s="30">
        <f>D99</f>
        <v>0.13059911718300063</v>
      </c>
      <c r="E100" s="30">
        <f>E99</f>
        <v>0.08975299347349351</v>
      </c>
      <c r="F100" s="30">
        <f>(MatrVol!F13+MatrVol!$I10)/(2*Données!E7*(F48/100))</f>
        <v>0.0444625059298891</v>
      </c>
      <c r="G100" s="30">
        <f>(MatrVol!G13+MatrVol!$I11)/(2*Données!F7*(G48/100))</f>
        <v>0.13310549440903927</v>
      </c>
      <c r="H100" s="30">
        <f>(MatrVol!H13+MatrVol!$I12)/(2*Données!G7*H48/100)</f>
        <v>0.09008831097937332</v>
      </c>
    </row>
    <row r="101" spans="1:8" ht="11.25">
      <c r="A101" s="79" t="s">
        <v>167</v>
      </c>
      <c r="B101" s="41" t="s">
        <v>99</v>
      </c>
      <c r="C101" s="30">
        <f>(MatrVal!B19+MatrVal!$E16)/(2*Données!B7)</f>
        <v>0.011667053333333333</v>
      </c>
      <c r="D101" s="30">
        <f>(MatrVal!C19+MatrVal!$E17)/(2*Données!C7)</f>
        <v>0.04104336326258344</v>
      </c>
      <c r="E101" s="30">
        <f>(MatrVal!D19+MatrVal!$E18)/(2*Données!D7)</f>
        <v>0.04297565005563932</v>
      </c>
      <c r="F101" s="30">
        <f>(MatrVal!F19+MatrVal!$I16)/(2*Données!E7)</f>
        <v>0.011793793333333333</v>
      </c>
      <c r="G101" s="30">
        <f>(MatrVal!G19+MatrVal!$I17)/(2*Données!F7)</f>
        <v>0.040574570719023</v>
      </c>
      <c r="H101" s="30">
        <f>(MatrVal!H19+MatrVal!$I18)/(2*Données!G7)</f>
        <v>0.04320292200927639</v>
      </c>
    </row>
    <row r="102" spans="1:8" ht="11.25">
      <c r="A102" s="79"/>
      <c r="B102" s="41" t="s">
        <v>100</v>
      </c>
      <c r="C102" s="30">
        <f>C101</f>
        <v>0.011667053333333333</v>
      </c>
      <c r="D102" s="30">
        <f>D101</f>
        <v>0.04104336326258344</v>
      </c>
      <c r="E102" s="30">
        <f>E101</f>
        <v>0.04297565005563932</v>
      </c>
      <c r="F102" s="30">
        <f>(MatrVol!F19+MatrVol!$I16)/(2*Données!E7*F48/100)</f>
        <v>0.011594829724874718</v>
      </c>
      <c r="G102" s="30">
        <f>(MatrVol!G19+MatrVol!$I17)/(2*Données!F7*G48/100)</f>
        <v>0.03844567521652877</v>
      </c>
      <c r="H102" s="30">
        <f>(MatrVol!H19+MatrVol!$I18)/(2*Données!G7*H48/100)</f>
        <v>0.04279342324214582</v>
      </c>
    </row>
    <row r="103" spans="1:8" ht="11.25">
      <c r="A103" s="79" t="s">
        <v>168</v>
      </c>
      <c r="B103" s="41" t="s">
        <v>99</v>
      </c>
      <c r="C103" s="30">
        <f>(MatrVal!B25+MatrVal!$E22)/(2*Données!B7)</f>
        <v>0.013098956666666668</v>
      </c>
      <c r="D103" s="30">
        <f>(MatrVal!C25+MatrVal!$E23)/(2*Données!C7)</f>
        <v>0.04075749809481395</v>
      </c>
      <c r="E103" s="30">
        <f>(MatrVal!D25+MatrVal!$E24)/(2*Données!D7)</f>
        <v>0.02367130272372388</v>
      </c>
      <c r="F103" s="30">
        <f>(MatrVal!F25+MatrVal!$I22)/(2*Données!E7)</f>
        <v>0.01327974</v>
      </c>
      <c r="G103" s="30">
        <f>(MatrVal!G25+MatrVal!$I23)/(2*Données!F7)</f>
        <v>0.0401916325070253</v>
      </c>
      <c r="H103" s="30">
        <f>(MatrVal!H25+MatrVal!$I24)/(2*Données!G7)</f>
        <v>0.02373074322360218</v>
      </c>
    </row>
    <row r="104" spans="1:8" ht="11.25">
      <c r="A104" s="79"/>
      <c r="B104" s="41" t="s">
        <v>100</v>
      </c>
      <c r="C104" s="30">
        <f>C103</f>
        <v>0.013098956666666668</v>
      </c>
      <c r="D104" s="30">
        <f>D103</f>
        <v>0.04075749809481395</v>
      </c>
      <c r="E104" s="30">
        <f>E103</f>
        <v>0.02367130272372388</v>
      </c>
      <c r="F104" s="30">
        <f>(MatrVol!F25+MatrVol!$I22)/(2*Données!E7*F48/100)</f>
        <v>0.013097938109193226</v>
      </c>
      <c r="G104" s="30">
        <f>(MatrVol!G25+MatrVol!$I23)/(2*Données!F7*G48/100)</f>
        <v>0.03817893093442207</v>
      </c>
      <c r="H104" s="30">
        <f>(MatrVol!H25+MatrVol!$I24)/(2*Données!G7*H48/100)</f>
        <v>0.023579479541830217</v>
      </c>
    </row>
    <row r="105" spans="1:8" ht="11.25">
      <c r="A105" s="79" t="s">
        <v>59</v>
      </c>
      <c r="B105" s="41" t="s">
        <v>99</v>
      </c>
      <c r="C105" s="30">
        <f>(MatrVal!B7+MatrVal!$E4)/(2*Données!B7)</f>
        <v>0.06655000999999999</v>
      </c>
      <c r="D105" s="30">
        <f>(MatrVal!C7+MatrVal!$E5)/(2*Données!C7)</f>
        <v>0.21239999146786906</v>
      </c>
      <c r="E105" s="30">
        <f>(MatrVal!D7+MatrVal!$E6)/(2*Données!D7)</f>
        <v>0.15639996777926782</v>
      </c>
      <c r="F105" s="30">
        <f aca="true" t="shared" si="18" ref="F105:H106">F99+F101+F103</f>
        <v>0.06782678666666667</v>
      </c>
      <c r="G105" s="30">
        <f t="shared" si="18"/>
        <v>0.21123303744862876</v>
      </c>
      <c r="H105" s="30">
        <f t="shared" si="18"/>
        <v>0.15626281666164624</v>
      </c>
    </row>
    <row r="106" spans="2:8" ht="11.25">
      <c r="B106" s="41" t="s">
        <v>100</v>
      </c>
      <c r="C106" s="30">
        <f>C105</f>
        <v>0.06655000999999999</v>
      </c>
      <c r="D106" s="30">
        <f>D105</f>
        <v>0.21239999146786906</v>
      </c>
      <c r="E106" s="30">
        <f>E105</f>
        <v>0.15639996777926782</v>
      </c>
      <c r="F106" s="30">
        <f t="shared" si="18"/>
        <v>0.06915527376395704</v>
      </c>
      <c r="G106" s="30">
        <f t="shared" si="18"/>
        <v>0.2097301005599901</v>
      </c>
      <c r="H106" s="30">
        <f t="shared" si="18"/>
        <v>0.15646121376334934</v>
      </c>
    </row>
    <row r="107" spans="1:8" ht="11.25">
      <c r="A107" s="79"/>
      <c r="B107" s="87"/>
      <c r="C107" s="30"/>
      <c r="D107" s="30"/>
      <c r="E107" s="30"/>
      <c r="F107" s="30"/>
      <c r="G107" s="30"/>
      <c r="H107" s="30"/>
    </row>
    <row r="108" spans="2:8" ht="11.25">
      <c r="B108" s="88" t="s">
        <v>88</v>
      </c>
      <c r="C108" s="88"/>
      <c r="D108" s="88"/>
      <c r="E108" s="88"/>
      <c r="F108" s="88"/>
      <c r="G108" s="88"/>
      <c r="H108" s="88"/>
    </row>
    <row r="109" spans="2:10" ht="11.25">
      <c r="B109" s="87"/>
      <c r="C109" s="89" t="s">
        <v>8</v>
      </c>
      <c r="D109" s="89"/>
      <c r="E109" s="89"/>
      <c r="F109" s="89" t="s">
        <v>9</v>
      </c>
      <c r="G109" s="89"/>
      <c r="H109" s="89"/>
      <c r="J109" s="8"/>
    </row>
    <row r="110" spans="3:10" ht="11.25">
      <c r="C110" s="90" t="s">
        <v>13</v>
      </c>
      <c r="D110" s="90" t="s">
        <v>78</v>
      </c>
      <c r="E110" s="90" t="s">
        <v>92</v>
      </c>
      <c r="F110" s="90" t="s">
        <v>13</v>
      </c>
      <c r="G110" s="90" t="s">
        <v>78</v>
      </c>
      <c r="H110" s="90" t="s">
        <v>92</v>
      </c>
      <c r="J110" s="8"/>
    </row>
    <row r="111" spans="1:10" ht="11.25">
      <c r="A111" s="79" t="s">
        <v>166</v>
      </c>
      <c r="B111" s="41" t="s">
        <v>12</v>
      </c>
      <c r="C111" s="87">
        <f>(MatrVal!B13/MatrVal!B7)/(MatrVal!$E$13/MatrVal!$E$7)</f>
        <v>1.0907244435092818</v>
      </c>
      <c r="D111" s="87">
        <f>(MatrVal!C13/MatrVal!C7)/(MatrVal!$E$13/MatrVal!$E$7)</f>
        <v>0.9860998976468471</v>
      </c>
      <c r="E111" s="87">
        <f>(MatrVal!D13/MatrVal!D7)/(MatrVal!$E$13/MatrVal!$E$7)</f>
        <v>0.7821288086040837</v>
      </c>
      <c r="F111" s="87">
        <f>(MatrVal!F13/MatrVal!F7)/(MatrVal!$I$13/MatrVal!$I$7)</f>
        <v>1.07795988077813</v>
      </c>
      <c r="G111" s="87">
        <f>(MatrVal!G13/MatrVal!G7)/(MatrVal!$I$13/MatrVal!$I$7)</f>
        <v>1.0038270612854785</v>
      </c>
      <c r="H111" s="87">
        <f>(MatrVal!H13/MatrVal!H7)/(MatrVal!$I$13/MatrVal!$I$7)</f>
        <v>0.7737058810817141</v>
      </c>
      <c r="J111" s="8"/>
    </row>
    <row r="112" spans="1:10" ht="11.25">
      <c r="A112" s="79"/>
      <c r="B112" s="41" t="s">
        <v>89</v>
      </c>
      <c r="C112" s="87">
        <f>1000*(MatrVal!B13-MatrVal!$E10)/Données!B7</f>
        <v>5.567973333333338</v>
      </c>
      <c r="D112" s="87">
        <f>1000*(MatrVal!C13-MatrVal!$E11)/Données!C7</f>
        <v>-4.00175037958285</v>
      </c>
      <c r="E112" s="87">
        <f>1000*(MatrVal!D13-MatrVal!$E12)/Données!D7</f>
        <v>-29.294001308203057</v>
      </c>
      <c r="F112" s="87">
        <f>1000*(MatrVal!F13-MatrVal!$I10)/Données!E7</f>
        <v>4.556866666666668</v>
      </c>
      <c r="G112" s="87">
        <f>1000*(MatrVal!G13-MatrVal!$I11)/Données!F7</f>
        <v>0.2613914423192726</v>
      </c>
      <c r="H112" s="87">
        <f>1000*(MatrVal!H13-MatrVal!$I12)/Données!G7</f>
        <v>-29.730477855914764</v>
      </c>
      <c r="J112" s="8"/>
    </row>
    <row r="113" spans="1:10" ht="11.25">
      <c r="A113" s="79" t="s">
        <v>167</v>
      </c>
      <c r="B113" s="41" t="s">
        <v>12</v>
      </c>
      <c r="C113" s="87">
        <f>(MatrVal!B19/MatrVal!B7)/(MatrVal!$E$19/MatrVal!$E$7)</f>
        <v>0.5170505431121643</v>
      </c>
      <c r="D113" s="87">
        <f>(MatrVal!C19/MatrVal!C7)/(MatrVal!$E$19/MatrVal!$E$7)</f>
        <v>1.0332352740148385</v>
      </c>
      <c r="E113" s="87">
        <f>(MatrVal!D19/MatrVal!D7)/(MatrVal!$E$19/MatrVal!$E$7)</f>
        <v>2.251949773635984</v>
      </c>
      <c r="F113" s="87">
        <f>(MatrVal!F19/MatrVal!F7)/(MatrVal!$I$19/MatrVal!$I$7)</f>
        <v>0.5222481147828398</v>
      </c>
      <c r="G113" s="87">
        <f>(MatrVal!G19/MatrVal!G7)/(MatrVal!$I$19/MatrVal!$I$7)</f>
        <v>1.0229415788800147</v>
      </c>
      <c r="H113" s="87">
        <f>(MatrVal!H19/MatrVal!H7)/(MatrVal!$I$19/MatrVal!$I$7)</f>
        <v>2.2797139775368582</v>
      </c>
      <c r="J113" s="8"/>
    </row>
    <row r="114" spans="1:10" ht="11.25">
      <c r="A114" s="79"/>
      <c r="B114" s="41" t="s">
        <v>89</v>
      </c>
      <c r="C114" s="93">
        <f>1000*(MatrVal!B19-MatrVal!$E16)/Données!B7</f>
        <v>-9.665893333333335</v>
      </c>
      <c r="D114" s="93">
        <f>1000*(MatrVal!C19-MatrVal!$E17)/Données!C7</f>
        <v>5.086727171540431</v>
      </c>
      <c r="E114" s="93">
        <f>1000*(MatrVal!D19-MatrVal!$E18)/Données!D7</f>
        <v>53.95134281967828</v>
      </c>
      <c r="F114" s="93">
        <f>1000*(MatrVal!F19-MatrVal!$I16)/Données!E7</f>
        <v>-9.588786666666666</v>
      </c>
      <c r="G114" s="93">
        <f>1000*(MatrVal!G19-MatrVal!$I17)/Données!F7</f>
        <v>4.244435787174158</v>
      </c>
      <c r="H114" s="93">
        <f>1000*(MatrVal!H19-MatrVal!$I18)/Données!G7</f>
        <v>54.37664106286914</v>
      </c>
      <c r="J114" s="8"/>
    </row>
    <row r="115" spans="1:10" ht="11.25">
      <c r="A115" s="79" t="s">
        <v>168</v>
      </c>
      <c r="B115" s="41" t="s">
        <v>12</v>
      </c>
      <c r="C115" s="93">
        <f>(MatrVal!B25/MatrVal!B7)/(MatrVal!$E$25/MatrVal!$E$7)</f>
        <v>1.2145887824566575</v>
      </c>
      <c r="D115" s="93">
        <f>(MatrVal!C25/MatrVal!C7)/(MatrVal!$E$25/MatrVal!$E$7)</f>
        <v>1.0103186121893215</v>
      </c>
      <c r="E115" s="93">
        <f>(MatrVal!D25/MatrVal!D7)/(MatrVal!$E$25/MatrVal!$E$7)</f>
        <v>0.3869911218796512</v>
      </c>
      <c r="F115" s="93">
        <f>(MatrVal!F25/MatrVal!F7)/(MatrVal!$I$25/MatrVal!$I$7)</f>
        <v>1.2487263395352517</v>
      </c>
      <c r="G115" s="93">
        <f>(MatrVal!G25/MatrVal!G7)/(MatrVal!$I$25/MatrVal!$I$7)</f>
        <v>0.9630536154631032</v>
      </c>
      <c r="H115" s="93">
        <f>(MatrVal!H25/MatrVal!H7)/(MatrVal!$I$25/MatrVal!$I$7)</f>
        <v>0.3914442097963792</v>
      </c>
      <c r="J115" s="8"/>
    </row>
    <row r="116" spans="1:10" ht="11.25">
      <c r="A116" s="79"/>
      <c r="B116" s="41" t="s">
        <v>89</v>
      </c>
      <c r="C116" s="93">
        <f>1000*(MatrVal!B25-MatrVal!$E22)/Données!B7</f>
        <v>4.097913333333335</v>
      </c>
      <c r="D116" s="93">
        <f>1000*(MatrVal!C25-MatrVal!$E23)/Données!C7</f>
        <v>-1.0849767919575588</v>
      </c>
      <c r="E116" s="93">
        <f>1000*(MatrVal!D25-MatrVal!$E24)/Données!D7</f>
        <v>-24.657384564297473</v>
      </c>
      <c r="F116" s="93">
        <f>1000*(MatrVal!F25-MatrVal!$I22)/Données!E7</f>
        <v>5.03192</v>
      </c>
      <c r="G116" s="93">
        <f>1000*(MatrVal!G25-MatrVal!$I23)/Données!F7</f>
        <v>-4.505852329497492</v>
      </c>
      <c r="H116" s="93">
        <f>1000*(MatrVal!H25-MatrVal!$I24)/Données!G7</f>
        <v>-24.64620604965495</v>
      </c>
      <c r="J116" s="8"/>
    </row>
    <row r="117" spans="3:10" ht="11.25">
      <c r="C117" s="87"/>
      <c r="D117" s="87"/>
      <c r="E117" s="87"/>
      <c r="F117" s="87"/>
      <c r="G117" s="87"/>
      <c r="H117" s="87"/>
      <c r="J117" s="8"/>
    </row>
    <row r="118" spans="2:10" ht="11.25">
      <c r="B118" s="88" t="s">
        <v>60</v>
      </c>
      <c r="C118" s="88"/>
      <c r="D118" s="88"/>
      <c r="E118" s="88"/>
      <c r="F118" s="88"/>
      <c r="G118" s="88"/>
      <c r="H118" s="88"/>
      <c r="J118" s="8"/>
    </row>
    <row r="119" spans="2:10" ht="11.25">
      <c r="B119" s="87"/>
      <c r="C119" s="89" t="s">
        <v>8</v>
      </c>
      <c r="D119" s="89"/>
      <c r="E119" s="89"/>
      <c r="F119" s="89" t="s">
        <v>9</v>
      </c>
      <c r="G119" s="89"/>
      <c r="H119" s="89"/>
      <c r="I119" s="8"/>
      <c r="J119" s="8"/>
    </row>
    <row r="120" spans="3:9" ht="11.25">
      <c r="C120" s="90" t="s">
        <v>13</v>
      </c>
      <c r="D120" s="90" t="s">
        <v>78</v>
      </c>
      <c r="E120" s="90" t="s">
        <v>92</v>
      </c>
      <c r="F120" s="90" t="s">
        <v>13</v>
      </c>
      <c r="G120" s="90" t="s">
        <v>78</v>
      </c>
      <c r="H120" s="90" t="s">
        <v>92</v>
      </c>
      <c r="I120" s="8"/>
    </row>
    <row r="121" spans="1:9" ht="11.25">
      <c r="A121" s="79" t="s">
        <v>166</v>
      </c>
      <c r="B121" s="85" t="s">
        <v>113</v>
      </c>
      <c r="C121" s="94">
        <f>MatrVal!E10/(MatrVal!E10-MatrVal!B13+Données!B11*Données!B36)</f>
        <v>0.13000000577777804</v>
      </c>
      <c r="D121" s="94">
        <f>MatrVal!E11/(MatrVal!E11-MatrVal!C13+Données!C12*Données!C36)</f>
        <v>0.3900000588181197</v>
      </c>
      <c r="E121" s="94">
        <f>MatrVal!E12/(MatrVal!E12-MatrVal!D13+Données!D13*Données!D36)</f>
        <v>0.2610005939603573</v>
      </c>
      <c r="F121" s="94">
        <f>MatrVal!I10/(MatrVal!I10-MatrVal!F13+Données!E11*Données!E36)</f>
        <v>0.13491606966480155</v>
      </c>
      <c r="G121" s="94">
        <f>MatrVal!I11/(MatrVal!I11-MatrVal!G13+Données!F12*Données!F36)</f>
        <v>0.38334235692770496</v>
      </c>
      <c r="H121" s="94">
        <f>MatrVal!I12/(MatrVal!I12-MatrVal!H13+Données!G13*Données!G36)</f>
        <v>0.2604868815760307</v>
      </c>
      <c r="I121" s="8"/>
    </row>
    <row r="122" spans="1:9" ht="11.25">
      <c r="A122" s="79" t="s">
        <v>167</v>
      </c>
      <c r="B122" s="85" t="s">
        <v>113</v>
      </c>
      <c r="C122" s="94">
        <f>MatrVal!E16/(MatrVal!E16-MatrVal!B19+Données!B14*Données!B37)</f>
        <v>0.3300000880000235</v>
      </c>
      <c r="D122" s="94">
        <f>MatrVal!E17/(MatrVal!E17-MatrVal!C19+Données!C15*Données!C37)</f>
        <v>0.5500003854028684</v>
      </c>
      <c r="E122" s="94">
        <f>MatrVal!E18/(MatrVal!E18-MatrVal!D19+Données!D16*Données!D37)</f>
        <v>0.08000003016199782</v>
      </c>
      <c r="F122" s="94">
        <f>MatrVal!I16/(MatrVal!I16-MatrVal!F19+Données!E14*Données!E37)</f>
        <v>0.3317638218036858</v>
      </c>
      <c r="G122" s="94">
        <f>MatrVal!I17/(MatrVal!I17-MatrVal!G19+Données!F15*Données!F37)</f>
        <v>0.5493195743833865</v>
      </c>
      <c r="H122" s="94">
        <f>MatrVal!I18/(MatrVal!I18-MatrVal!H19+Données!G16*Données!G37)</f>
        <v>0.0800730179380643</v>
      </c>
      <c r="I122" s="8"/>
    </row>
    <row r="123" spans="1:9" ht="11.25">
      <c r="A123" s="79" t="s">
        <v>168</v>
      </c>
      <c r="B123" s="85" t="s">
        <v>113</v>
      </c>
      <c r="C123" s="94">
        <f>MatrVal!E22/(MatrVal!E22-MatrVal!B25+Données!B17*Données!B38)</f>
        <v>0.016999999302564132</v>
      </c>
      <c r="D123" s="94">
        <f>MatrVal!E23/(MatrVal!E23-MatrVal!C25+Données!C18*Données!C38)</f>
        <v>0.06999998229778588</v>
      </c>
      <c r="E123" s="94">
        <f>MatrVal!E24/(MatrVal!E24-MatrVal!D25+Données!D19*Données!D38)</f>
        <v>0.09000030394559834</v>
      </c>
      <c r="F123" s="94">
        <f>MatrVal!I22/(MatrVal!I22-MatrVal!F25+Données!E17*Données!E38)</f>
        <v>0.016559661198776183</v>
      </c>
      <c r="G123" s="94">
        <f>MatrVal!I23/(MatrVal!I23-MatrVal!G25+Données!F18*Données!F38)</f>
        <v>0.07194003423252039</v>
      </c>
      <c r="H123" s="94">
        <f>MatrVal!I24/(MatrVal!I24-MatrVal!H25+Données!G19*Données!G38)</f>
        <v>0.09013479646137366</v>
      </c>
      <c r="I123" s="8"/>
    </row>
    <row r="124" spans="1:9" ht="11.25">
      <c r="A124" s="79"/>
      <c r="B124" s="85"/>
      <c r="C124" s="94"/>
      <c r="D124" s="94"/>
      <c r="E124" s="94"/>
      <c r="F124" s="94"/>
      <c r="G124" s="94"/>
      <c r="H124" s="94"/>
      <c r="I124" s="8"/>
    </row>
    <row r="125" s="8" customFormat="1" ht="11.25">
      <c r="J125" s="41"/>
    </row>
    <row r="126" s="8" customFormat="1" ht="11.25">
      <c r="J126" s="41"/>
    </row>
    <row r="127" s="8" customFormat="1" ht="11.25">
      <c r="J127" s="41"/>
    </row>
    <row r="128" s="8" customFormat="1" ht="11.25">
      <c r="J128" s="41"/>
    </row>
    <row r="129" s="8" customFormat="1" ht="11.25">
      <c r="J129" s="41"/>
    </row>
    <row r="130" spans="9:10" s="8" customFormat="1" ht="11.25">
      <c r="I130" s="41"/>
      <c r="J130" s="41"/>
    </row>
    <row r="131" spans="9:10" s="8" customFormat="1" ht="11.25">
      <c r="I131" s="41"/>
      <c r="J131" s="41"/>
    </row>
    <row r="132" spans="9:10" s="8" customFormat="1" ht="11.25">
      <c r="I132" s="41"/>
      <c r="J132" s="41"/>
    </row>
    <row r="133" spans="9:10" s="8" customFormat="1" ht="11.25">
      <c r="I133" s="41"/>
      <c r="J133" s="41"/>
    </row>
    <row r="134" spans="9:10" s="8" customFormat="1" ht="11.25">
      <c r="I134" s="41"/>
      <c r="J134" s="41"/>
    </row>
    <row r="135" spans="9:10" s="8" customFormat="1" ht="11.25">
      <c r="I135" s="41"/>
      <c r="J135" s="41"/>
    </row>
  </sheetData>
  <mergeCells count="52">
    <mergeCell ref="A1:H1"/>
    <mergeCell ref="C35:E35"/>
    <mergeCell ref="C87:E87"/>
    <mergeCell ref="F87:H87"/>
    <mergeCell ref="F51:H51"/>
    <mergeCell ref="C51:E51"/>
    <mergeCell ref="F35:H35"/>
    <mergeCell ref="F23:H23"/>
    <mergeCell ref="C24:E24"/>
    <mergeCell ref="F24:H24"/>
    <mergeCell ref="F4:H4"/>
    <mergeCell ref="B34:H34"/>
    <mergeCell ref="B50:H50"/>
    <mergeCell ref="C28:E28"/>
    <mergeCell ref="C31:E31"/>
    <mergeCell ref="F31:H31"/>
    <mergeCell ref="C32:E32"/>
    <mergeCell ref="F32:H32"/>
    <mergeCell ref="B19:H19"/>
    <mergeCell ref="F27:H27"/>
    <mergeCell ref="B108:H108"/>
    <mergeCell ref="F22:H22"/>
    <mergeCell ref="C23:E23"/>
    <mergeCell ref="C97:E97"/>
    <mergeCell ref="F97:H97"/>
    <mergeCell ref="C67:E67"/>
    <mergeCell ref="F67:H67"/>
    <mergeCell ref="C30:E30"/>
    <mergeCell ref="F30:H30"/>
    <mergeCell ref="C27:E27"/>
    <mergeCell ref="B3:H3"/>
    <mergeCell ref="B66:H66"/>
    <mergeCell ref="B86:H86"/>
    <mergeCell ref="B96:H96"/>
    <mergeCell ref="C20:E20"/>
    <mergeCell ref="F20:H20"/>
    <mergeCell ref="C21:E21"/>
    <mergeCell ref="F21:H21"/>
    <mergeCell ref="C22:E22"/>
    <mergeCell ref="C4:E4"/>
    <mergeCell ref="C119:E119"/>
    <mergeCell ref="F119:H119"/>
    <mergeCell ref="B118:H118"/>
    <mergeCell ref="C109:E109"/>
    <mergeCell ref="F109:H109"/>
    <mergeCell ref="F29:H29"/>
    <mergeCell ref="F28:H28"/>
    <mergeCell ref="C29:E29"/>
    <mergeCell ref="C25:E25"/>
    <mergeCell ref="F25:H25"/>
    <mergeCell ref="C26:E26"/>
    <mergeCell ref="F26:H2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85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84"/>
  <sheetViews>
    <sheetView workbookViewId="0" topLeftCell="A1">
      <selection activeCell="I21" sqref="I21"/>
    </sheetView>
  </sheetViews>
  <sheetFormatPr defaultColWidth="11.00390625" defaultRowHeight="12"/>
  <cols>
    <col min="1" max="1" width="34.25390625" style="103" bestFit="1" customWidth="1"/>
    <col min="2" max="2" width="6.625" style="104" bestFit="1" customWidth="1"/>
    <col min="3" max="3" width="11.75390625" style="104" bestFit="1" customWidth="1"/>
    <col min="4" max="4" width="5.75390625" style="104" bestFit="1" customWidth="1"/>
    <col min="5" max="5" width="6.625" style="104" bestFit="1" customWidth="1"/>
    <col min="6" max="6" width="10.875" style="104" bestFit="1" customWidth="1"/>
    <col min="7" max="7" width="5.75390625" style="104" bestFit="1" customWidth="1"/>
    <col min="8" max="8" width="10.125" style="104" customWidth="1"/>
    <col min="9" max="9" width="11.375" style="8" customWidth="1"/>
    <col min="10" max="11" width="7.875" style="8" bestFit="1" customWidth="1"/>
    <col min="12" max="15" width="11.375" style="8" customWidth="1"/>
    <col min="16" max="16384" width="11.375" style="41" customWidth="1"/>
  </cols>
  <sheetData>
    <row r="1" spans="1:8" ht="11.25">
      <c r="A1" s="77" t="s">
        <v>101</v>
      </c>
      <c r="B1" s="77"/>
      <c r="C1" s="77"/>
      <c r="D1" s="77"/>
      <c r="E1" s="77"/>
      <c r="F1" s="77"/>
      <c r="G1" s="77"/>
      <c r="H1" s="95"/>
    </row>
    <row r="2" spans="1:8" ht="11.25">
      <c r="A2" s="96"/>
      <c r="B2" s="97"/>
      <c r="C2" s="98" t="s">
        <v>8</v>
      </c>
      <c r="D2" s="98"/>
      <c r="E2" s="98"/>
      <c r="F2" s="98" t="s">
        <v>9</v>
      </c>
      <c r="G2" s="97"/>
      <c r="H2" s="99"/>
    </row>
    <row r="3" spans="1:8" ht="11.25">
      <c r="A3" s="96"/>
      <c r="B3" s="97" t="s">
        <v>13</v>
      </c>
      <c r="C3" s="97" t="s">
        <v>78</v>
      </c>
      <c r="D3" s="97" t="s">
        <v>92</v>
      </c>
      <c r="E3" s="97" t="s">
        <v>13</v>
      </c>
      <c r="F3" s="97" t="s">
        <v>78</v>
      </c>
      <c r="G3" s="97" t="s">
        <v>92</v>
      </c>
      <c r="H3" s="99"/>
    </row>
    <row r="4" spans="1:8" ht="11.25">
      <c r="A4" s="96" t="s">
        <v>69</v>
      </c>
      <c r="B4" s="97">
        <v>1</v>
      </c>
      <c r="C4" s="97">
        <v>0.171899</v>
      </c>
      <c r="D4" s="97">
        <v>0.037163</v>
      </c>
      <c r="E4" s="97">
        <v>1</v>
      </c>
      <c r="F4" s="97">
        <v>0.177069</v>
      </c>
      <c r="G4" s="97">
        <v>0.037345</v>
      </c>
      <c r="H4" s="100"/>
    </row>
    <row r="5" spans="1:8" ht="11.25">
      <c r="A5" s="96" t="s">
        <v>1</v>
      </c>
      <c r="B5" s="97">
        <v>0.459923</v>
      </c>
      <c r="C5" s="97">
        <v>0.133483</v>
      </c>
      <c r="D5" s="97">
        <v>0.037971</v>
      </c>
      <c r="E5" s="97">
        <v>0.461203</v>
      </c>
      <c r="F5" s="97">
        <v>0.138328</v>
      </c>
      <c r="G5" s="97">
        <v>0.038073</v>
      </c>
      <c r="H5" s="100"/>
    </row>
    <row r="6" spans="1:8" ht="11.25">
      <c r="A6" s="96" t="s">
        <v>70</v>
      </c>
      <c r="B6" s="97">
        <v>100</v>
      </c>
      <c r="C6" s="97">
        <v>29.022909</v>
      </c>
      <c r="D6" s="97">
        <v>8.256087</v>
      </c>
      <c r="E6" s="97">
        <v>100</v>
      </c>
      <c r="F6" s="97">
        <v>29.992976</v>
      </c>
      <c r="G6" s="97">
        <v>8.255278</v>
      </c>
      <c r="H6" s="100"/>
    </row>
    <row r="7" spans="1:8" ht="11.25">
      <c r="A7" s="96" t="s">
        <v>71</v>
      </c>
      <c r="B7" s="97">
        <v>150</v>
      </c>
      <c r="C7" s="97">
        <v>38.677325</v>
      </c>
      <c r="D7" s="97">
        <v>23.227281</v>
      </c>
      <c r="E7" s="97">
        <v>150</v>
      </c>
      <c r="F7" s="97">
        <v>39.840631</v>
      </c>
      <c r="G7" s="97">
        <v>23.341199</v>
      </c>
      <c r="H7" s="100"/>
    </row>
    <row r="8" spans="1:8" ht="11.25">
      <c r="A8" s="96" t="s">
        <v>106</v>
      </c>
      <c r="B8" s="97">
        <v>100</v>
      </c>
      <c r="C8" s="97">
        <v>43.534363</v>
      </c>
      <c r="D8" s="97">
        <v>34.400366</v>
      </c>
      <c r="E8" s="97">
        <v>100</v>
      </c>
      <c r="F8" s="97">
        <v>44.989469</v>
      </c>
      <c r="G8" s="97">
        <v>34.396996</v>
      </c>
      <c r="H8" s="100"/>
    </row>
    <row r="9" spans="1:8" ht="11.25">
      <c r="A9" s="96" t="s">
        <v>72</v>
      </c>
      <c r="B9" s="97">
        <v>6.655001</v>
      </c>
      <c r="C9" s="97">
        <v>21.240001</v>
      </c>
      <c r="D9" s="97">
        <v>15.639999</v>
      </c>
      <c r="E9" s="97">
        <v>6.78268</v>
      </c>
      <c r="F9" s="97">
        <v>21.123306</v>
      </c>
      <c r="G9" s="97">
        <v>15.62629</v>
      </c>
      <c r="H9" s="100"/>
    </row>
    <row r="10" spans="1:8" ht="11.25">
      <c r="A10" s="96" t="s">
        <v>2</v>
      </c>
      <c r="B10" s="97">
        <v>4.178397</v>
      </c>
      <c r="C10" s="97">
        <v>13.059911</v>
      </c>
      <c r="D10" s="97">
        <v>8.9753</v>
      </c>
      <c r="E10" s="97">
        <v>4.275325</v>
      </c>
      <c r="F10" s="97">
        <v>13.046682</v>
      </c>
      <c r="G10" s="97">
        <v>8.932916</v>
      </c>
      <c r="H10" s="100"/>
    </row>
    <row r="11" spans="1:20" ht="11.25">
      <c r="A11" s="96" t="s">
        <v>141</v>
      </c>
      <c r="B11" s="97">
        <v>1</v>
      </c>
      <c r="C11" s="97">
        <v>1</v>
      </c>
      <c r="D11" s="97">
        <v>1</v>
      </c>
      <c r="E11" s="97">
        <v>1</v>
      </c>
      <c r="F11" s="97">
        <v>1</v>
      </c>
      <c r="G11" s="97">
        <v>1</v>
      </c>
      <c r="H11" s="100"/>
      <c r="P11" s="8"/>
      <c r="Q11" s="8"/>
      <c r="R11" s="8"/>
      <c r="S11" s="8"/>
      <c r="T11" s="8"/>
    </row>
    <row r="12" spans="1:20" ht="11.25">
      <c r="A12" s="96" t="s">
        <v>147</v>
      </c>
      <c r="B12" s="97">
        <v>0.429748</v>
      </c>
      <c r="C12" s="97">
        <v>0.429748</v>
      </c>
      <c r="D12" s="97">
        <v>0.429748</v>
      </c>
      <c r="E12" s="97">
        <v>0.38424</v>
      </c>
      <c r="F12" s="97">
        <v>0.38424</v>
      </c>
      <c r="G12" s="97">
        <v>0.38424</v>
      </c>
      <c r="H12" s="100"/>
      <c r="P12" s="8"/>
      <c r="Q12" s="8"/>
      <c r="R12" s="8"/>
      <c r="S12" s="8"/>
      <c r="T12" s="8"/>
    </row>
    <row r="13" spans="1:20" ht="11.25">
      <c r="A13" s="96" t="s">
        <v>153</v>
      </c>
      <c r="B13" s="97">
        <v>0.167236</v>
      </c>
      <c r="C13" s="97">
        <v>0.167236</v>
      </c>
      <c r="D13" s="97">
        <v>0.167236</v>
      </c>
      <c r="E13" s="97">
        <v>0.168056</v>
      </c>
      <c r="F13" s="97">
        <v>0.168056</v>
      </c>
      <c r="G13" s="97">
        <v>0.168056</v>
      </c>
      <c r="H13" s="100"/>
      <c r="P13" s="8"/>
      <c r="Q13" s="8"/>
      <c r="R13" s="8"/>
      <c r="S13" s="8"/>
      <c r="T13" s="8"/>
    </row>
    <row r="14" spans="1:20" ht="11.25">
      <c r="A14" s="96" t="s">
        <v>142</v>
      </c>
      <c r="B14" s="97">
        <v>2</v>
      </c>
      <c r="C14" s="97">
        <v>2</v>
      </c>
      <c r="D14" s="97">
        <v>2</v>
      </c>
      <c r="E14" s="97">
        <v>2</v>
      </c>
      <c r="F14" s="97">
        <v>2</v>
      </c>
      <c r="G14" s="97">
        <v>2</v>
      </c>
      <c r="H14" s="100"/>
      <c r="P14" s="8"/>
      <c r="Q14" s="8"/>
      <c r="R14" s="8"/>
      <c r="S14" s="8"/>
      <c r="T14" s="8"/>
    </row>
    <row r="15" spans="1:20" ht="11.25">
      <c r="A15" s="96" t="s">
        <v>148</v>
      </c>
      <c r="B15" s="97">
        <v>1.375193</v>
      </c>
      <c r="C15" s="97">
        <v>1.375193</v>
      </c>
      <c r="D15" s="97">
        <v>1.375193</v>
      </c>
      <c r="E15" s="97">
        <v>1.416555</v>
      </c>
      <c r="F15" s="97">
        <v>1.416555</v>
      </c>
      <c r="G15" s="97">
        <v>1.416555</v>
      </c>
      <c r="H15" s="100"/>
      <c r="P15" s="8"/>
      <c r="Q15" s="8"/>
      <c r="R15" s="8"/>
      <c r="S15" s="8"/>
      <c r="T15" s="8"/>
    </row>
    <row r="16" spans="1:20" ht="11.25">
      <c r="A16" s="96" t="s">
        <v>154</v>
      </c>
      <c r="B16" s="97">
        <v>0.854763</v>
      </c>
      <c r="C16" s="97">
        <v>0.854763</v>
      </c>
      <c r="D16" s="97">
        <v>0.854763</v>
      </c>
      <c r="E16" s="97">
        <v>0.858956</v>
      </c>
      <c r="F16" s="97">
        <v>0.858956</v>
      </c>
      <c r="G16" s="97">
        <v>0.858956</v>
      </c>
      <c r="H16" s="100"/>
      <c r="P16" s="8"/>
      <c r="Q16" s="8"/>
      <c r="R16" s="8"/>
      <c r="S16" s="8"/>
      <c r="T16" s="8"/>
    </row>
    <row r="17" spans="1:20" ht="11.25">
      <c r="A17" s="96" t="s">
        <v>143</v>
      </c>
      <c r="B17" s="97">
        <v>1</v>
      </c>
      <c r="C17" s="97">
        <v>1</v>
      </c>
      <c r="D17" s="97">
        <v>1</v>
      </c>
      <c r="E17" s="97">
        <v>1</v>
      </c>
      <c r="F17" s="97">
        <v>1</v>
      </c>
      <c r="G17" s="97">
        <v>1</v>
      </c>
      <c r="H17" s="100"/>
      <c r="P17" s="8"/>
      <c r="Q17" s="8"/>
      <c r="R17" s="8"/>
      <c r="S17" s="8"/>
      <c r="T17" s="8"/>
    </row>
    <row r="18" spans="1:20" ht="11.25">
      <c r="A18" s="96" t="s">
        <v>149</v>
      </c>
      <c r="B18" s="97">
        <v>0.429748</v>
      </c>
      <c r="C18" s="97">
        <v>0.429748</v>
      </c>
      <c r="D18" s="97">
        <v>0.429748</v>
      </c>
      <c r="E18" s="97">
        <v>0.442673</v>
      </c>
      <c r="F18" s="97">
        <v>0.442673</v>
      </c>
      <c r="G18" s="97">
        <v>0.442673</v>
      </c>
      <c r="H18" s="100"/>
      <c r="P18" s="8"/>
      <c r="Q18" s="8"/>
      <c r="R18" s="8"/>
      <c r="S18" s="8"/>
      <c r="T18" s="8"/>
    </row>
    <row r="19" spans="1:20" ht="11.25">
      <c r="A19" s="96" t="s">
        <v>155</v>
      </c>
      <c r="B19" s="97">
        <v>0.222981</v>
      </c>
      <c r="C19" s="97">
        <v>0.222981</v>
      </c>
      <c r="D19" s="97">
        <v>0.222981</v>
      </c>
      <c r="E19" s="97">
        <v>0.224075</v>
      </c>
      <c r="F19" s="97">
        <v>0.224075</v>
      </c>
      <c r="G19" s="97">
        <v>0.224075</v>
      </c>
      <c r="H19" s="100"/>
      <c r="P19" s="8"/>
      <c r="Q19" s="8"/>
      <c r="R19" s="8"/>
      <c r="S19" s="8"/>
      <c r="T19" s="8"/>
    </row>
    <row r="20" spans="1:20" ht="11.25">
      <c r="A20" s="96" t="s">
        <v>144</v>
      </c>
      <c r="B20" s="97">
        <v>39.150001</v>
      </c>
      <c r="C20" s="97">
        <v>4.734104</v>
      </c>
      <c r="D20" s="97">
        <v>1.951091</v>
      </c>
      <c r="E20" s="97">
        <v>38.928777</v>
      </c>
      <c r="F20" s="97">
        <v>4.793688</v>
      </c>
      <c r="G20" s="97">
        <v>1.961064</v>
      </c>
      <c r="H20" s="100"/>
      <c r="P20" s="8"/>
      <c r="Q20" s="8"/>
      <c r="R20" s="8"/>
      <c r="S20" s="8"/>
      <c r="T20" s="8"/>
    </row>
    <row r="21" spans="1:8" ht="11.25">
      <c r="A21" s="96" t="s">
        <v>150</v>
      </c>
      <c r="B21" s="97">
        <v>10.471252</v>
      </c>
      <c r="C21" s="97">
        <v>18.666001</v>
      </c>
      <c r="D21" s="97">
        <v>1.102591</v>
      </c>
      <c r="E21" s="97">
        <v>12.315537</v>
      </c>
      <c r="F21" s="97">
        <v>21.739341</v>
      </c>
      <c r="G21" s="97">
        <v>1.225683</v>
      </c>
      <c r="H21" s="100"/>
    </row>
    <row r="22" spans="1:8" ht="11.25">
      <c r="A22" s="96" t="s">
        <v>156</v>
      </c>
      <c r="B22" s="97">
        <v>8.072404</v>
      </c>
      <c r="C22" s="97">
        <v>2.358988</v>
      </c>
      <c r="D22" s="97">
        <v>41.055556</v>
      </c>
      <c r="E22" s="97">
        <v>7.968099</v>
      </c>
      <c r="F22" s="97">
        <v>2.374114</v>
      </c>
      <c r="G22" s="97">
        <v>41.084112</v>
      </c>
      <c r="H22" s="100"/>
    </row>
    <row r="23" spans="1:8" ht="11.25">
      <c r="A23" s="96" t="s">
        <v>145</v>
      </c>
      <c r="B23" s="97">
        <v>2.5125</v>
      </c>
      <c r="C23" s="97">
        <v>0.419649</v>
      </c>
      <c r="D23" s="97">
        <v>0.092909</v>
      </c>
      <c r="E23" s="97">
        <v>2.505886</v>
      </c>
      <c r="F23" s="97">
        <v>0.431643</v>
      </c>
      <c r="G23" s="97">
        <v>0.093311</v>
      </c>
      <c r="H23" s="100"/>
    </row>
    <row r="24" spans="1:8" ht="11.25">
      <c r="A24" s="96" t="s">
        <v>151</v>
      </c>
      <c r="B24" s="97">
        <v>1.090755</v>
      </c>
      <c r="C24" s="97">
        <v>0.885937</v>
      </c>
      <c r="D24" s="97">
        <v>0.135121</v>
      </c>
      <c r="E24" s="97">
        <v>1.068712</v>
      </c>
      <c r="F24" s="97">
        <v>0.887277</v>
      </c>
      <c r="G24" s="97">
        <v>0.132135</v>
      </c>
      <c r="H24" s="100"/>
    </row>
    <row r="25" spans="1:8" ht="11.25">
      <c r="A25" s="96" t="s">
        <v>157</v>
      </c>
      <c r="B25" s="97">
        <v>1.140665</v>
      </c>
      <c r="C25" s="97">
        <v>0.760185</v>
      </c>
      <c r="D25" s="97">
        <v>5</v>
      </c>
      <c r="E25" s="97">
        <v>1.134328</v>
      </c>
      <c r="F25" s="97">
        <v>0.778478</v>
      </c>
      <c r="G25" s="97">
        <v>4.999602</v>
      </c>
      <c r="H25" s="100"/>
    </row>
    <row r="26" spans="1:8" ht="11.25">
      <c r="A26" s="96" t="s">
        <v>146</v>
      </c>
      <c r="B26" s="97">
        <v>95.842497</v>
      </c>
      <c r="C26" s="97">
        <v>1.528914</v>
      </c>
      <c r="D26" s="97">
        <v>0.743273</v>
      </c>
      <c r="E26" s="97">
        <v>95.885431</v>
      </c>
      <c r="F26" s="97">
        <v>1.618884</v>
      </c>
      <c r="G26" s="97">
        <v>0.75047</v>
      </c>
      <c r="H26" s="100"/>
    </row>
    <row r="27" spans="1:8" ht="11.25">
      <c r="A27" s="96" t="s">
        <v>152</v>
      </c>
      <c r="B27" s="97">
        <v>3.403156</v>
      </c>
      <c r="C27" s="97">
        <v>49.383</v>
      </c>
      <c r="D27" s="97">
        <v>0.216194</v>
      </c>
      <c r="E27" s="97">
        <v>3.208757</v>
      </c>
      <c r="F27" s="97">
        <v>49.279992</v>
      </c>
      <c r="G27" s="97">
        <v>0.205726</v>
      </c>
      <c r="H27" s="100"/>
    </row>
    <row r="28" spans="1:8" ht="11.25">
      <c r="A28" s="96" t="s">
        <v>158</v>
      </c>
      <c r="B28" s="97">
        <v>0.87451</v>
      </c>
      <c r="C28" s="97">
        <v>0.307015</v>
      </c>
      <c r="D28" s="97">
        <v>37.916669</v>
      </c>
      <c r="E28" s="97">
        <v>0.866383</v>
      </c>
      <c r="F28" s="97">
        <v>0.321916</v>
      </c>
      <c r="G28" s="97">
        <v>37.911058</v>
      </c>
      <c r="H28" s="100"/>
    </row>
    <row r="29" spans="1:8" ht="11.25">
      <c r="A29" s="96" t="s">
        <v>40</v>
      </c>
      <c r="B29" s="97">
        <v>0.305567</v>
      </c>
      <c r="C29" s="97">
        <v>0.335998</v>
      </c>
      <c r="D29" s="97">
        <v>0.370706</v>
      </c>
      <c r="E29" s="97">
        <v>0.304556</v>
      </c>
      <c r="F29" s="97">
        <v>0.340261</v>
      </c>
      <c r="G29" s="97">
        <v>0.370269</v>
      </c>
      <c r="H29" s="100"/>
    </row>
    <row r="30" spans="1:8" ht="11.25">
      <c r="A30" s="96" t="s">
        <v>172</v>
      </c>
      <c r="B30" s="97">
        <v>0.040334</v>
      </c>
      <c r="C30" s="97">
        <v>0.075086</v>
      </c>
      <c r="D30" s="97">
        <v>0.253951</v>
      </c>
      <c r="E30" s="97">
        <v>0.040411</v>
      </c>
      <c r="F30" s="97">
        <v>0.074244</v>
      </c>
      <c r="G30" s="97">
        <v>0.254376</v>
      </c>
      <c r="H30" s="100"/>
    </row>
    <row r="31" spans="1:8" ht="11.25">
      <c r="A31" s="96" t="s">
        <v>22</v>
      </c>
      <c r="B31" s="97">
        <v>0.654097</v>
      </c>
      <c r="C31" s="97">
        <v>0.588915</v>
      </c>
      <c r="D31" s="97">
        <v>0.375342</v>
      </c>
      <c r="E31" s="97">
        <v>0.655031</v>
      </c>
      <c r="F31" s="97">
        <v>0.585494</v>
      </c>
      <c r="G31" s="97">
        <v>0.375353</v>
      </c>
      <c r="H31" s="100"/>
    </row>
    <row r="32" spans="1:8" ht="11.25">
      <c r="A32" s="96" t="s">
        <v>24</v>
      </c>
      <c r="B32" s="97">
        <v>0.3</v>
      </c>
      <c r="C32" s="97">
        <v>0.34</v>
      </c>
      <c r="D32" s="97">
        <v>0.399999</v>
      </c>
      <c r="E32" s="97">
        <v>0.3</v>
      </c>
      <c r="F32" s="97">
        <v>0.34</v>
      </c>
      <c r="G32" s="97">
        <v>0.4</v>
      </c>
      <c r="H32" s="100"/>
    </row>
    <row r="33" spans="1:8" ht="11.25">
      <c r="A33" s="96" t="s">
        <v>25</v>
      </c>
      <c r="B33" s="97">
        <v>0.05</v>
      </c>
      <c r="C33" s="97">
        <v>0.07</v>
      </c>
      <c r="D33" s="97">
        <v>0.2</v>
      </c>
      <c r="E33" s="97">
        <v>0.05</v>
      </c>
      <c r="F33" s="97">
        <v>0.069999</v>
      </c>
      <c r="G33" s="97">
        <v>0.2</v>
      </c>
      <c r="H33" s="100"/>
    </row>
    <row r="34" spans="1:8" ht="11.25">
      <c r="A34" s="96" t="s">
        <v>26</v>
      </c>
      <c r="B34" s="97">
        <v>0.649999</v>
      </c>
      <c r="C34" s="97">
        <v>0.589999</v>
      </c>
      <c r="D34" s="97">
        <v>0.4</v>
      </c>
      <c r="E34" s="97">
        <v>0.65</v>
      </c>
      <c r="F34" s="97">
        <v>0.589999</v>
      </c>
      <c r="G34" s="97">
        <v>0.4</v>
      </c>
      <c r="H34" s="100"/>
    </row>
    <row r="35" spans="1:8" ht="11.25">
      <c r="A35" s="96" t="s">
        <v>27</v>
      </c>
      <c r="B35" s="97">
        <v>150</v>
      </c>
      <c r="C35" s="97">
        <v>38.677327</v>
      </c>
      <c r="D35" s="97">
        <v>23.227281</v>
      </c>
      <c r="E35" s="97">
        <v>150</v>
      </c>
      <c r="F35" s="97">
        <v>39.840632</v>
      </c>
      <c r="G35" s="97">
        <v>23.341199</v>
      </c>
      <c r="H35" s="100"/>
    </row>
    <row r="36" spans="1:8" ht="11.25">
      <c r="A36" s="96" t="s">
        <v>76</v>
      </c>
      <c r="B36" s="97">
        <v>45.835194</v>
      </c>
      <c r="C36" s="97">
        <v>30.23984</v>
      </c>
      <c r="D36" s="97">
        <v>51.486945</v>
      </c>
      <c r="E36" s="97">
        <v>45.683529</v>
      </c>
      <c r="F36" s="97">
        <v>35.280557</v>
      </c>
      <c r="G36" s="97">
        <v>51.426323</v>
      </c>
      <c r="H36" s="100"/>
    </row>
    <row r="37" spans="1:8" ht="11.25">
      <c r="A37" s="96" t="s">
        <v>77</v>
      </c>
      <c r="B37" s="97">
        <v>3.025057</v>
      </c>
      <c r="C37" s="97">
        <v>2.111814</v>
      </c>
      <c r="D37" s="97">
        <v>6.90085</v>
      </c>
      <c r="E37" s="97">
        <v>3.03084</v>
      </c>
      <c r="F37" s="97">
        <v>2.088125</v>
      </c>
      <c r="G37" s="97">
        <v>6.912409</v>
      </c>
      <c r="H37" s="100"/>
    </row>
    <row r="38" spans="1:8" ht="11.25">
      <c r="A38" s="96" t="s">
        <v>114</v>
      </c>
      <c r="B38" s="97">
        <v>98.114691</v>
      </c>
      <c r="C38" s="97">
        <v>53.002355</v>
      </c>
      <c r="D38" s="97">
        <v>39.0982</v>
      </c>
      <c r="E38" s="97">
        <v>98.25479</v>
      </c>
      <c r="F38" s="97">
        <v>52.694477</v>
      </c>
      <c r="G38" s="97">
        <v>39.099359</v>
      </c>
      <c r="H38" s="100"/>
    </row>
    <row r="39" spans="1:8" ht="11.25">
      <c r="A39" s="96" t="s">
        <v>5</v>
      </c>
      <c r="B39" s="97">
        <v>0.305567</v>
      </c>
      <c r="C39" s="97">
        <v>0.335998</v>
      </c>
      <c r="D39" s="97">
        <v>0.370706</v>
      </c>
      <c r="E39" s="97">
        <v>0.304556</v>
      </c>
      <c r="F39" s="97">
        <v>0.340261</v>
      </c>
      <c r="G39" s="97">
        <v>0.370269</v>
      </c>
      <c r="H39" s="100"/>
    </row>
    <row r="40" spans="1:8" ht="11.25">
      <c r="A40" s="96" t="s">
        <v>6</v>
      </c>
      <c r="B40" s="97">
        <v>0.040334</v>
      </c>
      <c r="C40" s="97">
        <v>0.075086</v>
      </c>
      <c r="D40" s="97">
        <v>0.253951</v>
      </c>
      <c r="E40" s="97">
        <v>0.040411</v>
      </c>
      <c r="F40" s="97">
        <v>0.074244</v>
      </c>
      <c r="G40" s="97">
        <v>0.254376</v>
      </c>
      <c r="H40" s="100"/>
    </row>
    <row r="41" spans="1:8" ht="11.25">
      <c r="A41" s="96" t="s">
        <v>7</v>
      </c>
      <c r="B41" s="97">
        <v>0.654097</v>
      </c>
      <c r="C41" s="97">
        <v>0.588915</v>
      </c>
      <c r="D41" s="97">
        <v>0.375342</v>
      </c>
      <c r="E41" s="97">
        <v>0.655031</v>
      </c>
      <c r="F41" s="97">
        <v>0.585494</v>
      </c>
      <c r="G41" s="97">
        <v>0.375353</v>
      </c>
      <c r="H41" s="100"/>
    </row>
    <row r="42" spans="1:8" ht="11.25">
      <c r="A42" s="96" t="s">
        <v>31</v>
      </c>
      <c r="B42" s="97">
        <v>150</v>
      </c>
      <c r="C42" s="97">
        <v>38.677326</v>
      </c>
      <c r="D42" s="97">
        <v>23.227281</v>
      </c>
      <c r="E42" s="97">
        <v>150</v>
      </c>
      <c r="F42" s="97">
        <v>39.840629</v>
      </c>
      <c r="G42" s="97">
        <v>23.341198</v>
      </c>
      <c r="H42" s="100"/>
    </row>
    <row r="44" spans="1:8" ht="11.25">
      <c r="A44" s="101"/>
      <c r="B44" s="102"/>
      <c r="C44" s="102"/>
      <c r="D44" s="102"/>
      <c r="E44" s="102"/>
      <c r="F44" s="102"/>
      <c r="G44" s="102"/>
      <c r="H44" s="102"/>
    </row>
    <row r="45" spans="1:8" ht="11.25">
      <c r="A45" s="101"/>
      <c r="B45" s="102"/>
      <c r="C45" s="102"/>
      <c r="D45" s="102"/>
      <c r="E45" s="102"/>
      <c r="F45" s="102"/>
      <c r="G45" s="102"/>
      <c r="H45" s="102"/>
    </row>
    <row r="46" spans="1:8" ht="11.25">
      <c r="A46" s="101"/>
      <c r="B46" s="102"/>
      <c r="C46" s="102"/>
      <c r="D46" s="102"/>
      <c r="E46" s="102"/>
      <c r="F46" s="102"/>
      <c r="G46" s="102"/>
      <c r="H46" s="102"/>
    </row>
    <row r="47" spans="1:8" ht="11.25">
      <c r="A47" s="101"/>
      <c r="B47" s="102"/>
      <c r="C47" s="102"/>
      <c r="D47" s="102"/>
      <c r="E47" s="102"/>
      <c r="F47" s="102"/>
      <c r="G47" s="102"/>
      <c r="H47" s="102"/>
    </row>
    <row r="48" spans="1:8" ht="11.25">
      <c r="A48" s="101"/>
      <c r="B48" s="102"/>
      <c r="C48" s="102"/>
      <c r="D48" s="102"/>
      <c r="E48" s="102"/>
      <c r="F48" s="102"/>
      <c r="G48" s="102"/>
      <c r="H48" s="102"/>
    </row>
    <row r="49" spans="1:8" ht="11.25">
      <c r="A49" s="101"/>
      <c r="B49" s="102"/>
      <c r="C49" s="102"/>
      <c r="D49" s="102"/>
      <c r="E49" s="102"/>
      <c r="F49" s="102"/>
      <c r="G49" s="102"/>
      <c r="H49" s="102"/>
    </row>
    <row r="50" spans="1:8" ht="11.25">
      <c r="A50" s="101"/>
      <c r="B50" s="102"/>
      <c r="C50" s="102"/>
      <c r="D50" s="102"/>
      <c r="E50" s="102"/>
      <c r="F50" s="102"/>
      <c r="G50" s="102"/>
      <c r="H50" s="102"/>
    </row>
    <row r="51" spans="1:8" ht="11.25">
      <c r="A51" s="101"/>
      <c r="B51" s="102"/>
      <c r="C51" s="102"/>
      <c r="D51" s="102"/>
      <c r="E51" s="102"/>
      <c r="F51" s="102"/>
      <c r="G51" s="102"/>
      <c r="H51" s="102"/>
    </row>
    <row r="52" spans="1:8" ht="11.25">
      <c r="A52" s="101"/>
      <c r="B52" s="102"/>
      <c r="C52" s="102"/>
      <c r="D52" s="102"/>
      <c r="E52" s="102"/>
      <c r="F52" s="102"/>
      <c r="G52" s="102"/>
      <c r="H52" s="102"/>
    </row>
    <row r="53" spans="1:8" ht="11.25">
      <c r="A53" s="101"/>
      <c r="B53" s="102"/>
      <c r="C53" s="102"/>
      <c r="D53" s="102"/>
      <c r="E53" s="102"/>
      <c r="F53" s="102"/>
      <c r="G53" s="102"/>
      <c r="H53" s="102"/>
    </row>
    <row r="54" spans="1:8" ht="11.25">
      <c r="A54" s="101"/>
      <c r="B54" s="102"/>
      <c r="C54" s="102"/>
      <c r="D54" s="102"/>
      <c r="E54" s="102"/>
      <c r="F54" s="102"/>
      <c r="G54" s="102"/>
      <c r="H54" s="102"/>
    </row>
    <row r="55" spans="1:8" ht="11.25">
      <c r="A55" s="101"/>
      <c r="B55" s="102"/>
      <c r="C55" s="102"/>
      <c r="D55" s="102"/>
      <c r="E55" s="102"/>
      <c r="F55" s="102"/>
      <c r="G55" s="102"/>
      <c r="H55" s="102"/>
    </row>
    <row r="56" spans="1:8" ht="11.25">
      <c r="A56" s="101"/>
      <c r="B56" s="102"/>
      <c r="C56" s="102"/>
      <c r="D56" s="102"/>
      <c r="E56" s="102"/>
      <c r="F56" s="102"/>
      <c r="G56" s="102"/>
      <c r="H56" s="102"/>
    </row>
    <row r="57" spans="1:8" ht="11.25">
      <c r="A57" s="101"/>
      <c r="B57" s="102"/>
      <c r="C57" s="102"/>
      <c r="D57" s="102"/>
      <c r="E57" s="102"/>
      <c r="F57" s="102"/>
      <c r="G57" s="102"/>
      <c r="H57" s="102"/>
    </row>
    <row r="58" spans="1:8" ht="11.25">
      <c r="A58" s="101"/>
      <c r="B58" s="102"/>
      <c r="C58" s="102"/>
      <c r="D58" s="102"/>
      <c r="E58" s="102"/>
      <c r="F58" s="102"/>
      <c r="G58" s="102"/>
      <c r="H58" s="102"/>
    </row>
    <row r="59" spans="1:8" ht="11.25">
      <c r="A59" s="101"/>
      <c r="B59" s="102"/>
      <c r="C59" s="102"/>
      <c r="D59" s="102"/>
      <c r="E59" s="102"/>
      <c r="F59" s="102"/>
      <c r="G59" s="102"/>
      <c r="H59" s="102"/>
    </row>
    <row r="60" spans="1:8" ht="11.25">
      <c r="A60" s="101"/>
      <c r="B60" s="102"/>
      <c r="C60" s="102"/>
      <c r="D60" s="102"/>
      <c r="E60" s="102"/>
      <c r="F60" s="102"/>
      <c r="G60" s="102"/>
      <c r="H60" s="102"/>
    </row>
    <row r="61" spans="1:8" ht="11.25">
      <c r="A61" s="101"/>
      <c r="B61" s="102"/>
      <c r="C61" s="102"/>
      <c r="D61" s="102"/>
      <c r="E61" s="102"/>
      <c r="F61" s="102"/>
      <c r="G61" s="102"/>
      <c r="H61" s="102"/>
    </row>
    <row r="62" spans="1:8" ht="11.25">
      <c r="A62" s="101"/>
      <c r="B62" s="102"/>
      <c r="C62" s="102"/>
      <c r="D62" s="102"/>
      <c r="E62" s="102"/>
      <c r="F62" s="102"/>
      <c r="G62" s="102"/>
      <c r="H62" s="102"/>
    </row>
    <row r="63" spans="1:8" ht="11.25">
      <c r="A63" s="101"/>
      <c r="B63" s="102"/>
      <c r="C63" s="102"/>
      <c r="D63" s="102"/>
      <c r="E63" s="102"/>
      <c r="F63" s="102"/>
      <c r="G63" s="102"/>
      <c r="H63" s="102"/>
    </row>
    <row r="64" spans="1:8" ht="11.25">
      <c r="A64" s="101"/>
      <c r="B64" s="102"/>
      <c r="C64" s="102"/>
      <c r="D64" s="102"/>
      <c r="E64" s="102"/>
      <c r="F64" s="102"/>
      <c r="G64" s="102"/>
      <c r="H64" s="102"/>
    </row>
    <row r="65" spans="1:8" ht="11.25">
      <c r="A65" s="101"/>
      <c r="B65" s="102"/>
      <c r="C65" s="102"/>
      <c r="D65" s="102"/>
      <c r="E65" s="102"/>
      <c r="F65" s="102"/>
      <c r="G65" s="102"/>
      <c r="H65" s="102"/>
    </row>
    <row r="66" spans="1:8" ht="11.25">
      <c r="A66" s="101"/>
      <c r="B66" s="102"/>
      <c r="C66" s="102"/>
      <c r="D66" s="102"/>
      <c r="E66" s="102"/>
      <c r="F66" s="102"/>
      <c r="G66" s="102"/>
      <c r="H66" s="102"/>
    </row>
    <row r="67" spans="1:8" ht="11.25">
      <c r="A67" s="101"/>
      <c r="B67" s="102"/>
      <c r="C67" s="102"/>
      <c r="D67" s="102"/>
      <c r="E67" s="102"/>
      <c r="F67" s="102"/>
      <c r="G67" s="102"/>
      <c r="H67" s="102"/>
    </row>
    <row r="68" spans="1:8" ht="11.25">
      <c r="A68" s="101"/>
      <c r="B68" s="102"/>
      <c r="C68" s="102"/>
      <c r="D68" s="102"/>
      <c r="E68" s="102"/>
      <c r="F68" s="102"/>
      <c r="G68" s="102"/>
      <c r="H68" s="102"/>
    </row>
    <row r="69" spans="1:8" ht="11.25">
      <c r="A69" s="101"/>
      <c r="B69" s="102"/>
      <c r="C69" s="102"/>
      <c r="D69" s="102"/>
      <c r="E69" s="102"/>
      <c r="F69" s="102"/>
      <c r="G69" s="102"/>
      <c r="H69" s="102"/>
    </row>
    <row r="70" spans="1:8" ht="11.25">
      <c r="A70" s="101"/>
      <c r="B70" s="102"/>
      <c r="C70" s="102"/>
      <c r="D70" s="102"/>
      <c r="E70" s="102"/>
      <c r="F70" s="102"/>
      <c r="G70" s="102"/>
      <c r="H70" s="102"/>
    </row>
    <row r="71" spans="1:8" ht="11.25">
      <c r="A71" s="101"/>
      <c r="B71" s="102"/>
      <c r="C71" s="102"/>
      <c r="D71" s="102"/>
      <c r="E71" s="102"/>
      <c r="F71" s="102"/>
      <c r="G71" s="102"/>
      <c r="H71" s="102"/>
    </row>
    <row r="72" spans="1:8" ht="11.25">
      <c r="A72" s="101"/>
      <c r="B72" s="102"/>
      <c r="C72" s="102"/>
      <c r="D72" s="102"/>
      <c r="E72" s="102"/>
      <c r="F72" s="102"/>
      <c r="G72" s="102"/>
      <c r="H72" s="102"/>
    </row>
    <row r="73" spans="1:8" ht="11.25">
      <c r="A73" s="101"/>
      <c r="B73" s="102"/>
      <c r="C73" s="102"/>
      <c r="D73" s="102"/>
      <c r="E73" s="102"/>
      <c r="F73" s="102"/>
      <c r="G73" s="102"/>
      <c r="H73" s="102"/>
    </row>
    <row r="74" spans="1:8" ht="11.25">
      <c r="A74" s="101"/>
      <c r="B74" s="102"/>
      <c r="C74" s="102"/>
      <c r="D74" s="102"/>
      <c r="E74" s="102"/>
      <c r="F74" s="102"/>
      <c r="G74" s="102"/>
      <c r="H74" s="102"/>
    </row>
    <row r="75" spans="1:8" ht="11.25">
      <c r="A75" s="101"/>
      <c r="B75" s="102"/>
      <c r="C75" s="102"/>
      <c r="D75" s="102"/>
      <c r="E75" s="102"/>
      <c r="F75" s="102"/>
      <c r="G75" s="102"/>
      <c r="H75" s="102"/>
    </row>
    <row r="76" spans="1:8" ht="11.25">
      <c r="A76" s="101"/>
      <c r="B76" s="102"/>
      <c r="C76" s="102"/>
      <c r="D76" s="102"/>
      <c r="E76" s="102"/>
      <c r="F76" s="102"/>
      <c r="G76" s="102"/>
      <c r="H76" s="102"/>
    </row>
    <row r="77" spans="1:8" ht="11.25">
      <c r="A77" s="101"/>
      <c r="B77" s="102"/>
      <c r="C77" s="102"/>
      <c r="D77" s="102"/>
      <c r="E77" s="102"/>
      <c r="F77" s="102"/>
      <c r="G77" s="102"/>
      <c r="H77" s="102"/>
    </row>
    <row r="78" spans="1:8" ht="11.25">
      <c r="A78" s="101"/>
      <c r="B78" s="102"/>
      <c r="C78" s="102"/>
      <c r="D78" s="102"/>
      <c r="E78" s="102"/>
      <c r="F78" s="102"/>
      <c r="G78" s="102"/>
      <c r="H78" s="102"/>
    </row>
    <row r="79" spans="1:8" ht="11.25">
      <c r="A79" s="101"/>
      <c r="B79" s="102"/>
      <c r="C79" s="102"/>
      <c r="D79" s="102"/>
      <c r="E79" s="102"/>
      <c r="F79" s="102"/>
      <c r="G79" s="102"/>
      <c r="H79" s="102"/>
    </row>
    <row r="80" spans="1:8" ht="11.25">
      <c r="A80" s="101"/>
      <c r="B80" s="102"/>
      <c r="C80" s="102"/>
      <c r="D80" s="102"/>
      <c r="E80" s="102"/>
      <c r="F80" s="102"/>
      <c r="G80" s="102"/>
      <c r="H80" s="102"/>
    </row>
    <row r="81" spans="1:8" ht="11.25">
      <c r="A81" s="101"/>
      <c r="B81" s="102"/>
      <c r="C81" s="102"/>
      <c r="D81" s="102"/>
      <c r="E81" s="102"/>
      <c r="F81" s="102"/>
      <c r="G81" s="102"/>
      <c r="H81" s="102"/>
    </row>
    <row r="82" spans="1:8" ht="11.25">
      <c r="A82" s="101"/>
      <c r="B82" s="102"/>
      <c r="C82" s="102"/>
      <c r="D82" s="102"/>
      <c r="E82" s="102"/>
      <c r="F82" s="102"/>
      <c r="G82" s="102"/>
      <c r="H82" s="102"/>
    </row>
    <row r="83" spans="1:8" ht="11.25">
      <c r="A83" s="101"/>
      <c r="B83" s="102"/>
      <c r="C83" s="102"/>
      <c r="D83" s="102"/>
      <c r="E83" s="102"/>
      <c r="F83" s="102"/>
      <c r="G83" s="102"/>
      <c r="H83" s="102"/>
    </row>
    <row r="84" spans="1:8" ht="11.25">
      <c r="A84" s="101"/>
      <c r="B84" s="102"/>
      <c r="C84" s="102"/>
      <c r="D84" s="102"/>
      <c r="E84" s="102"/>
      <c r="F84" s="102"/>
      <c r="G84" s="102"/>
      <c r="H84" s="102"/>
    </row>
  </sheetData>
  <mergeCells count="1">
    <mergeCell ref="A1:G1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I18" sqref="I18"/>
    </sheetView>
  </sheetViews>
  <sheetFormatPr defaultColWidth="11.00390625" defaultRowHeight="12"/>
  <cols>
    <col min="1" max="1" width="26.00390625" style="8" bestFit="1" customWidth="1"/>
    <col min="2" max="7" width="5.75390625" style="8" bestFit="1" customWidth="1"/>
    <col min="8" max="16384" width="10.875" style="8" customWidth="1"/>
  </cols>
  <sheetData>
    <row r="1" spans="1:7" ht="11.25">
      <c r="A1" s="105" t="s">
        <v>162</v>
      </c>
      <c r="B1" s="105"/>
      <c r="C1" s="105"/>
      <c r="D1" s="105"/>
      <c r="E1" s="105"/>
      <c r="F1" s="105"/>
      <c r="G1" s="105"/>
    </row>
    <row r="2" spans="1:7" ht="11.25">
      <c r="A2" s="106"/>
      <c r="B2" s="107" t="s">
        <v>8</v>
      </c>
      <c r="C2" s="107"/>
      <c r="D2" s="107"/>
      <c r="E2" s="107" t="s">
        <v>9</v>
      </c>
      <c r="F2" s="107"/>
      <c r="G2" s="107"/>
    </row>
    <row r="3" spans="1:7" ht="11.25">
      <c r="A3" s="106"/>
      <c r="B3" s="108" t="s">
        <v>13</v>
      </c>
      <c r="C3" s="108" t="s">
        <v>78</v>
      </c>
      <c r="D3" s="108" t="s">
        <v>92</v>
      </c>
      <c r="E3" s="108" t="s">
        <v>13</v>
      </c>
      <c r="F3" s="108" t="s">
        <v>78</v>
      </c>
      <c r="G3" s="108" t="s">
        <v>92</v>
      </c>
    </row>
    <row r="4" spans="1:7" ht="11.25">
      <c r="A4" s="106" t="s">
        <v>121</v>
      </c>
      <c r="B4" s="106">
        <v>0.3</v>
      </c>
      <c r="C4" s="106">
        <v>0.34</v>
      </c>
      <c r="D4" s="106">
        <v>0.4</v>
      </c>
      <c r="E4" s="106">
        <v>0.3</v>
      </c>
      <c r="F4" s="106">
        <v>0.34</v>
      </c>
      <c r="G4" s="106">
        <v>0.4</v>
      </c>
    </row>
    <row r="5" spans="1:7" ht="11.25">
      <c r="A5" s="106" t="s">
        <v>122</v>
      </c>
      <c r="B5" s="106">
        <v>0.05</v>
      </c>
      <c r="C5" s="106">
        <v>0.07</v>
      </c>
      <c r="D5" s="106">
        <v>0.2</v>
      </c>
      <c r="E5" s="106">
        <v>0.05</v>
      </c>
      <c r="F5" s="106">
        <v>0.07</v>
      </c>
      <c r="G5" s="106">
        <v>0.2</v>
      </c>
    </row>
    <row r="6" spans="1:7" ht="11.25">
      <c r="A6" s="106" t="s">
        <v>123</v>
      </c>
      <c r="B6" s="106">
        <v>0.65</v>
      </c>
      <c r="C6" s="106">
        <v>0.59</v>
      </c>
      <c r="D6" s="106">
        <v>0.4</v>
      </c>
      <c r="E6" s="106">
        <v>0.65</v>
      </c>
      <c r="F6" s="106">
        <v>0.59</v>
      </c>
      <c r="G6" s="106">
        <v>0.4</v>
      </c>
    </row>
    <row r="7" spans="1:7" ht="11.25">
      <c r="A7" s="106" t="s">
        <v>124</v>
      </c>
      <c r="B7" s="106">
        <v>1.5</v>
      </c>
      <c r="C7" s="106">
        <v>1.25</v>
      </c>
      <c r="D7" s="106">
        <v>0.9</v>
      </c>
      <c r="E7" s="106">
        <v>1.5</v>
      </c>
      <c r="F7" s="106">
        <v>1.25</v>
      </c>
      <c r="G7" s="106">
        <v>0.9</v>
      </c>
    </row>
    <row r="8" spans="1:7" ht="11.25">
      <c r="A8" s="106" t="s">
        <v>73</v>
      </c>
      <c r="B8" s="106">
        <v>0.6</v>
      </c>
      <c r="C8" s="106">
        <v>0.9</v>
      </c>
      <c r="D8" s="106">
        <v>0.9</v>
      </c>
      <c r="E8" s="106">
        <v>0.6</v>
      </c>
      <c r="F8" s="106">
        <v>0.9</v>
      </c>
      <c r="G8" s="106">
        <v>0.9</v>
      </c>
    </row>
    <row r="9" spans="1:7" ht="11.25">
      <c r="A9" s="106" t="s">
        <v>74</v>
      </c>
      <c r="B9" s="106">
        <v>2</v>
      </c>
      <c r="C9" s="106">
        <v>2</v>
      </c>
      <c r="D9" s="106">
        <v>2</v>
      </c>
      <c r="E9" s="106">
        <v>2</v>
      </c>
      <c r="F9" s="106">
        <v>2</v>
      </c>
      <c r="G9" s="106">
        <v>2</v>
      </c>
    </row>
    <row r="10" spans="1:7" ht="11.25">
      <c r="A10" s="106" t="s">
        <v>94</v>
      </c>
      <c r="B10" s="106">
        <v>1</v>
      </c>
      <c r="C10" s="106">
        <v>2.5</v>
      </c>
      <c r="D10" s="106">
        <v>4.5</v>
      </c>
      <c r="E10" s="106">
        <v>1</v>
      </c>
      <c r="F10" s="106">
        <v>2.17</v>
      </c>
      <c r="G10" s="106">
        <v>4.5</v>
      </c>
    </row>
    <row r="11" spans="1:7" ht="11.25">
      <c r="A11" s="106" t="s">
        <v>95</v>
      </c>
      <c r="B11" s="106">
        <v>2</v>
      </c>
      <c r="C11" s="106">
        <v>8</v>
      </c>
      <c r="D11" s="106">
        <v>23</v>
      </c>
      <c r="E11" s="106">
        <v>2</v>
      </c>
      <c r="F11" s="106">
        <v>8</v>
      </c>
      <c r="G11" s="106">
        <v>23</v>
      </c>
    </row>
    <row r="12" spans="1:7" ht="11.25">
      <c r="A12" s="106" t="s">
        <v>134</v>
      </c>
      <c r="B12" s="106">
        <v>1</v>
      </c>
      <c r="C12" s="106">
        <v>2.5</v>
      </c>
      <c r="D12" s="106">
        <v>6</v>
      </c>
      <c r="E12" s="106">
        <v>1</v>
      </c>
      <c r="F12" s="106">
        <v>2.5</v>
      </c>
      <c r="G12" s="106">
        <v>6</v>
      </c>
    </row>
    <row r="13" spans="1:7" ht="11.25">
      <c r="A13" s="106" t="s">
        <v>161</v>
      </c>
      <c r="B13" s="106">
        <v>150</v>
      </c>
      <c r="C13" s="106">
        <v>225</v>
      </c>
      <c r="D13" s="106">
        <v>625</v>
      </c>
      <c r="E13" s="106">
        <v>150</v>
      </c>
      <c r="F13" s="106">
        <v>225</v>
      </c>
      <c r="G13" s="106">
        <v>625</v>
      </c>
    </row>
    <row r="15" ht="11.25">
      <c r="A15" s="85" t="s">
        <v>163</v>
      </c>
    </row>
    <row r="16" ht="11.25">
      <c r="A16" s="85" t="s">
        <v>164</v>
      </c>
    </row>
    <row r="17" ht="11.25">
      <c r="A17" s="85" t="s">
        <v>165</v>
      </c>
    </row>
  </sheetData>
  <mergeCells count="3">
    <mergeCell ref="A1:G1"/>
    <mergeCell ref="B2:D2"/>
    <mergeCell ref="E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K26" sqref="K26"/>
    </sheetView>
  </sheetViews>
  <sheetFormatPr defaultColWidth="11.00390625" defaultRowHeight="12"/>
  <cols>
    <col min="1" max="1" width="11.875" style="85" bestFit="1" customWidth="1"/>
    <col min="2" max="2" width="8.125" style="85" bestFit="1" customWidth="1"/>
    <col min="3" max="3" width="13.00390625" style="85" bestFit="1" customWidth="1"/>
    <col min="4" max="4" width="8.375" style="85" bestFit="1" customWidth="1"/>
    <col min="5" max="5" width="4.875" style="85" bestFit="1" customWidth="1"/>
    <col min="6" max="6" width="8.125" style="85" bestFit="1" customWidth="1"/>
    <col min="7" max="7" width="11.875" style="85" bestFit="1" customWidth="1"/>
    <col min="8" max="8" width="8.375" style="85" bestFit="1" customWidth="1"/>
    <col min="9" max="9" width="4.875" style="85" bestFit="1" customWidth="1"/>
    <col min="10" max="16384" width="10.875" style="85" customWidth="1"/>
  </cols>
  <sheetData>
    <row r="1" spans="1:9" ht="11.25">
      <c r="A1" s="77" t="s">
        <v>21</v>
      </c>
      <c r="B1" s="77"/>
      <c r="C1" s="77"/>
      <c r="D1" s="77"/>
      <c r="E1" s="77"/>
      <c r="F1" s="77"/>
      <c r="G1" s="77"/>
      <c r="H1" s="77"/>
      <c r="I1" s="77"/>
    </row>
    <row r="2" spans="1:9" ht="11.25">
      <c r="A2" s="109"/>
      <c r="B2" s="110"/>
      <c r="C2" s="111" t="s">
        <v>8</v>
      </c>
      <c r="D2" s="110"/>
      <c r="E2" s="110"/>
      <c r="F2" s="110"/>
      <c r="G2" s="111" t="s">
        <v>9</v>
      </c>
      <c r="H2" s="110"/>
      <c r="I2" s="110"/>
    </row>
    <row r="3" spans="1:9" ht="11.25">
      <c r="A3" s="109" t="s">
        <v>58</v>
      </c>
      <c r="B3" s="110" t="s">
        <v>13</v>
      </c>
      <c r="C3" s="110" t="s">
        <v>78</v>
      </c>
      <c r="D3" s="110" t="s">
        <v>92</v>
      </c>
      <c r="E3" s="110" t="s">
        <v>59</v>
      </c>
      <c r="F3" s="110" t="s">
        <v>13</v>
      </c>
      <c r="G3" s="110" t="s">
        <v>78</v>
      </c>
      <c r="H3" s="110" t="s">
        <v>92</v>
      </c>
      <c r="I3" s="110" t="s">
        <v>59</v>
      </c>
    </row>
    <row r="4" spans="1:9" ht="11.25">
      <c r="A4" s="112" t="s">
        <v>13</v>
      </c>
      <c r="B4" s="93">
        <f aca="true" t="shared" si="0" ref="B4:H4">B10+B16+B22</f>
        <v>0</v>
      </c>
      <c r="C4" s="93">
        <f t="shared" si="0"/>
        <v>7.462497729899</v>
      </c>
      <c r="D4" s="93">
        <f t="shared" si="0"/>
        <v>2.519993907049</v>
      </c>
      <c r="E4" s="93">
        <f>B4+C4+D4</f>
        <v>9.982491636948</v>
      </c>
      <c r="F4" s="93">
        <f t="shared" si="0"/>
        <v>0</v>
      </c>
      <c r="G4" s="93">
        <f t="shared" si="0"/>
        <v>8.141219559328</v>
      </c>
      <c r="H4" s="93">
        <f t="shared" si="0"/>
        <v>2.495321556351</v>
      </c>
      <c r="I4" s="93">
        <f>F4+G4+H4</f>
        <v>10.636541115679</v>
      </c>
    </row>
    <row r="5" spans="1:9" ht="11.25">
      <c r="A5" s="112" t="s">
        <v>78</v>
      </c>
      <c r="B5" s="93">
        <f aca="true" t="shared" si="1" ref="B5:D6">B11+B17+B23</f>
        <v>7.102316000000001</v>
      </c>
      <c r="C5" s="93">
        <f t="shared" si="1"/>
        <v>0</v>
      </c>
      <c r="D5" s="93">
        <f t="shared" si="1"/>
        <v>1.112744240038</v>
      </c>
      <c r="E5" s="93">
        <f>B5+C5+D5</f>
        <v>8.215060240038001</v>
      </c>
      <c r="F5" s="93">
        <f aca="true" t="shared" si="2" ref="F5:H6">F11+F17+F23</f>
        <v>7.2758579999999995</v>
      </c>
      <c r="G5" s="93">
        <f t="shared" si="2"/>
        <v>0</v>
      </c>
      <c r="H5" s="93">
        <f t="shared" si="2"/>
        <v>1.134232671214</v>
      </c>
      <c r="I5" s="93">
        <f>F5+G5+H5</f>
        <v>8.410090671214</v>
      </c>
    </row>
    <row r="6" spans="1:9" ht="11.25">
      <c r="A6" s="112" t="s">
        <v>92</v>
      </c>
      <c r="B6" s="93">
        <f t="shared" si="1"/>
        <v>2.8801819999999996</v>
      </c>
      <c r="C6" s="93">
        <f>C12+C18+C24</f>
        <v>0.7525626695330001</v>
      </c>
      <c r="D6" s="93">
        <f t="shared" si="1"/>
        <v>0</v>
      </c>
      <c r="E6" s="93">
        <f>B6+C6+D6</f>
        <v>3.6327446695329995</v>
      </c>
      <c r="F6" s="93">
        <f t="shared" si="2"/>
        <v>2.8981559999999997</v>
      </c>
      <c r="G6" s="93">
        <f t="shared" si="2"/>
        <v>0.796856281987</v>
      </c>
      <c r="H6" s="93">
        <f t="shared" si="2"/>
        <v>0</v>
      </c>
      <c r="I6" s="93">
        <f>F6+G6+H6</f>
        <v>3.6950122819869997</v>
      </c>
    </row>
    <row r="7" spans="1:10" ht="11.25">
      <c r="A7" s="112" t="s">
        <v>59</v>
      </c>
      <c r="B7" s="93">
        <f>B4+B5+B6</f>
        <v>9.982498</v>
      </c>
      <c r="C7" s="93">
        <f>C4+C5+C6</f>
        <v>8.215060399432</v>
      </c>
      <c r="D7" s="93">
        <f>D4+D5+D6</f>
        <v>3.632738147087</v>
      </c>
      <c r="E7" s="93">
        <f>B7+C7+D7</f>
        <v>21.830296546518998</v>
      </c>
      <c r="F7" s="93">
        <f>F4+F5+F6</f>
        <v>10.174014</v>
      </c>
      <c r="G7" s="93">
        <f>G4+G5+G6</f>
        <v>8.938075841315001</v>
      </c>
      <c r="H7" s="93">
        <f>H4+H5+H6</f>
        <v>3.6295542275650003</v>
      </c>
      <c r="I7" s="93">
        <f>F7+G7+H7</f>
        <v>22.74164406888</v>
      </c>
      <c r="J7" s="113"/>
    </row>
    <row r="8" spans="1:9" ht="11.25">
      <c r="A8" s="112"/>
      <c r="B8" s="114"/>
      <c r="C8" s="115"/>
      <c r="D8" s="114"/>
      <c r="E8" s="114"/>
      <c r="F8" s="114"/>
      <c r="G8" s="115"/>
      <c r="H8" s="114"/>
      <c r="I8" s="114"/>
    </row>
    <row r="9" spans="1:9" ht="11.25">
      <c r="A9" s="112" t="s">
        <v>166</v>
      </c>
      <c r="B9" s="114" t="s">
        <v>13</v>
      </c>
      <c r="C9" s="114" t="s">
        <v>78</v>
      </c>
      <c r="D9" s="114" t="s">
        <v>92</v>
      </c>
      <c r="E9" s="114" t="s">
        <v>59</v>
      </c>
      <c r="F9" s="114" t="s">
        <v>13</v>
      </c>
      <c r="G9" s="114" t="s">
        <v>78</v>
      </c>
      <c r="H9" s="114" t="s">
        <v>92</v>
      </c>
      <c r="I9" s="114" t="s">
        <v>59</v>
      </c>
    </row>
    <row r="10" spans="1:9" ht="11.25">
      <c r="A10" s="112" t="s">
        <v>13</v>
      </c>
      <c r="B10" s="93">
        <v>0</v>
      </c>
      <c r="C10" s="93">
        <f>Données!B$12*Données!B$21</f>
        <v>4.499999604496</v>
      </c>
      <c r="D10" s="93">
        <f>Données!B$13*Données!B$22</f>
        <v>1.349996555344</v>
      </c>
      <c r="E10" s="93">
        <f>B10+C10+D10</f>
        <v>5.84999615984</v>
      </c>
      <c r="F10" s="93">
        <v>0</v>
      </c>
      <c r="G10" s="93">
        <f>Données!B$12*Données!E$21</f>
        <v>5.292577394676001</v>
      </c>
      <c r="H10" s="93">
        <f>Données!B$13*Données!E$22</f>
        <v>1.332553004364</v>
      </c>
      <c r="I10" s="93">
        <f>F10+G10+H10</f>
        <v>6.625130399040001</v>
      </c>
    </row>
    <row r="11" spans="1:9" ht="11.25">
      <c r="A11" s="112" t="s">
        <v>78</v>
      </c>
      <c r="B11" s="93">
        <f>Données!C$11*Données!C$20</f>
        <v>4.734104</v>
      </c>
      <c r="C11" s="93">
        <v>0</v>
      </c>
      <c r="D11" s="93">
        <f>Données!C$13*Données!C$22</f>
        <v>0.394507717168</v>
      </c>
      <c r="E11" s="93">
        <f>B11+C11+D11</f>
        <v>5.128611717168</v>
      </c>
      <c r="F11" s="93">
        <f>Données!C$11*Données!F$20</f>
        <v>4.793688</v>
      </c>
      <c r="G11" s="93">
        <v>0</v>
      </c>
      <c r="H11" s="93">
        <f>Données!C$13*Données!F$22</f>
        <v>0.397037328904</v>
      </c>
      <c r="I11" s="93">
        <f>F11+G11+H11</f>
        <v>5.1907253289040005</v>
      </c>
    </row>
    <row r="12" spans="1:9" ht="11.25">
      <c r="A12" s="112" t="s">
        <v>92</v>
      </c>
      <c r="B12" s="93">
        <f>Données!D$11*Données!D$20</f>
        <v>1.951091</v>
      </c>
      <c r="C12" s="93">
        <f>Données!D$12*Données!D$21</f>
        <v>0.4738362770680001</v>
      </c>
      <c r="D12" s="93">
        <v>0</v>
      </c>
      <c r="E12" s="93">
        <f>B12+C12+D12</f>
        <v>2.424927277068</v>
      </c>
      <c r="F12" s="93">
        <f>Données!D$11*Données!G$20</f>
        <v>1.961064</v>
      </c>
      <c r="G12" s="93">
        <f>Données!D$12*Données!G$21</f>
        <v>0.526734817884</v>
      </c>
      <c r="H12" s="93">
        <v>0</v>
      </c>
      <c r="I12" s="93">
        <f>F12+G12+H12</f>
        <v>2.487798817884</v>
      </c>
    </row>
    <row r="13" spans="1:10" ht="11.25">
      <c r="A13" s="112" t="s">
        <v>59</v>
      </c>
      <c r="B13" s="93">
        <f aca="true" t="shared" si="3" ref="B13:I13">B10+B11+B12</f>
        <v>6.685195</v>
      </c>
      <c r="C13" s="93">
        <f t="shared" si="3"/>
        <v>4.973835881564</v>
      </c>
      <c r="D13" s="93">
        <f t="shared" si="3"/>
        <v>1.7445042725120001</v>
      </c>
      <c r="E13" s="93">
        <f t="shared" si="3"/>
        <v>13.403535154076</v>
      </c>
      <c r="F13" s="93">
        <f t="shared" si="3"/>
        <v>6.754752</v>
      </c>
      <c r="G13" s="93">
        <f t="shared" si="3"/>
        <v>5.819312212560001</v>
      </c>
      <c r="H13" s="93">
        <f t="shared" si="3"/>
        <v>1.7295903332679998</v>
      </c>
      <c r="I13" s="93">
        <f t="shared" si="3"/>
        <v>14.303654545828001</v>
      </c>
      <c r="J13" s="113"/>
    </row>
    <row r="14" spans="1:9" ht="11.25">
      <c r="A14" s="112"/>
      <c r="B14" s="93"/>
      <c r="C14" s="93"/>
      <c r="D14" s="93"/>
      <c r="E14" s="93"/>
      <c r="F14" s="93"/>
      <c r="G14" s="93"/>
      <c r="H14" s="93"/>
      <c r="I14" s="93"/>
    </row>
    <row r="15" spans="1:9" ht="11.25">
      <c r="A15" s="112" t="s">
        <v>167</v>
      </c>
      <c r="B15" s="114" t="s">
        <v>13</v>
      </c>
      <c r="C15" s="114" t="s">
        <v>78</v>
      </c>
      <c r="D15" s="114" t="s">
        <v>92</v>
      </c>
      <c r="E15" s="114" t="s">
        <v>59</v>
      </c>
      <c r="F15" s="114" t="s">
        <v>13</v>
      </c>
      <c r="G15" s="114" t="s">
        <v>78</v>
      </c>
      <c r="H15" s="114" t="s">
        <v>92</v>
      </c>
      <c r="I15" s="114" t="s">
        <v>59</v>
      </c>
    </row>
    <row r="16" spans="1:9" ht="11.25">
      <c r="A16" s="112" t="s">
        <v>13</v>
      </c>
      <c r="B16" s="93">
        <v>0</v>
      </c>
      <c r="C16" s="93">
        <f>Données!B$15*Données!B$24</f>
        <v>1.499998640715</v>
      </c>
      <c r="D16" s="93">
        <f>Données!B$16*Données!B$25</f>
        <v>0.9749982373950001</v>
      </c>
      <c r="E16" s="93">
        <f>B16+C16+D16</f>
        <v>2.4749968781100002</v>
      </c>
      <c r="F16" s="93">
        <v>0</v>
      </c>
      <c r="G16" s="93">
        <f>Données!B$15*Données!E$24</f>
        <v>1.4696852614160003</v>
      </c>
      <c r="H16" s="93">
        <f>Données!B$16*Données!E$25</f>
        <v>0.9695816042640001</v>
      </c>
      <c r="I16" s="93">
        <f>F16+G16+H16</f>
        <v>2.4392668656800005</v>
      </c>
    </row>
    <row r="17" spans="1:9" ht="11.25">
      <c r="A17" s="112" t="s">
        <v>78</v>
      </c>
      <c r="B17" s="93">
        <f>Données!C$14*Données!C$23</f>
        <v>0.839298</v>
      </c>
      <c r="C17" s="93">
        <v>0</v>
      </c>
      <c r="D17" s="93">
        <f>Données!C$16*Données!C$25</f>
        <v>0.649778011155</v>
      </c>
      <c r="E17" s="93">
        <f>B17+C17+D17</f>
        <v>1.4890760111549999</v>
      </c>
      <c r="F17" s="93">
        <f>Données!C$14*Données!F$23</f>
        <v>0.863286</v>
      </c>
      <c r="G17" s="93">
        <v>0</v>
      </c>
      <c r="H17" s="93">
        <f>Données!C$16*Données!F$25</f>
        <v>0.665414190714</v>
      </c>
      <c r="I17" s="93">
        <f>F17+G17+H17</f>
        <v>1.5287001907139999</v>
      </c>
    </row>
    <row r="18" spans="1:9" ht="11.25">
      <c r="A18" s="112" t="s">
        <v>92</v>
      </c>
      <c r="B18" s="93">
        <f>Données!D$14*Données!D$23</f>
        <v>0.185818</v>
      </c>
      <c r="C18" s="93">
        <f>Données!D$15*Données!D$24</f>
        <v>0.185817453353</v>
      </c>
      <c r="D18" s="93">
        <v>0</v>
      </c>
      <c r="E18" s="93">
        <f>B18+C18+D18</f>
        <v>0.371635453353</v>
      </c>
      <c r="F18" s="93">
        <f>Données!D$14*Données!G$23</f>
        <v>0.186622</v>
      </c>
      <c r="G18" s="93">
        <f>Données!D$15*Données!G$24</f>
        <v>0.181711127055</v>
      </c>
      <c r="H18" s="93">
        <v>0</v>
      </c>
      <c r="I18" s="93">
        <f>F18+G18+H18</f>
        <v>0.368333127055</v>
      </c>
    </row>
    <row r="19" spans="1:9" ht="11.25">
      <c r="A19" s="112" t="s">
        <v>59</v>
      </c>
      <c r="B19" s="93">
        <f aca="true" t="shared" si="4" ref="B19:I19">B16+B17+B18</f>
        <v>1.025116</v>
      </c>
      <c r="C19" s="93">
        <f t="shared" si="4"/>
        <v>1.685816094068</v>
      </c>
      <c r="D19" s="93">
        <f t="shared" si="4"/>
        <v>1.6247762485500001</v>
      </c>
      <c r="E19" s="93">
        <f t="shared" si="4"/>
        <v>4.335708342618</v>
      </c>
      <c r="F19" s="93">
        <f t="shared" si="4"/>
        <v>1.049908</v>
      </c>
      <c r="G19" s="93">
        <f t="shared" si="4"/>
        <v>1.6513963884710003</v>
      </c>
      <c r="H19" s="93">
        <f t="shared" si="4"/>
        <v>1.634995794978</v>
      </c>
      <c r="I19" s="93">
        <f t="shared" si="4"/>
        <v>4.3363001834490005</v>
      </c>
    </row>
    <row r="20" spans="1:9" ht="11.25">
      <c r="A20" s="112"/>
      <c r="B20" s="114"/>
      <c r="C20" s="115"/>
      <c r="D20" s="114"/>
      <c r="E20" s="114"/>
      <c r="F20" s="114"/>
      <c r="G20" s="115"/>
      <c r="H20" s="114"/>
      <c r="I20" s="114"/>
    </row>
    <row r="21" spans="1:9" ht="11.25">
      <c r="A21" s="112" t="s">
        <v>168</v>
      </c>
      <c r="B21" s="114" t="s">
        <v>13</v>
      </c>
      <c r="C21" s="114" t="s">
        <v>78</v>
      </c>
      <c r="D21" s="114" t="s">
        <v>92</v>
      </c>
      <c r="E21" s="114" t="s">
        <v>59</v>
      </c>
      <c r="F21" s="114" t="s">
        <v>13</v>
      </c>
      <c r="G21" s="114" t="s">
        <v>78</v>
      </c>
      <c r="H21" s="114" t="s">
        <v>92</v>
      </c>
      <c r="I21" s="114" t="s">
        <v>59</v>
      </c>
    </row>
    <row r="22" spans="1:9" ht="11.25">
      <c r="A22" s="112" t="s">
        <v>13</v>
      </c>
      <c r="B22" s="93">
        <v>0</v>
      </c>
      <c r="C22" s="93">
        <f>Données!B$18*Données!B$27</f>
        <v>1.4624994846880002</v>
      </c>
      <c r="D22" s="93">
        <f>Données!B$19*Données!B$28</f>
        <v>0.19499911431000003</v>
      </c>
      <c r="E22" s="93">
        <f>B22+C22+D22</f>
        <v>1.6574985989980002</v>
      </c>
      <c r="F22" s="93">
        <v>0</v>
      </c>
      <c r="G22" s="93">
        <f>Données!B$18*Données!E$27</f>
        <v>1.378956903236</v>
      </c>
      <c r="H22" s="93">
        <f>Données!B$19*Données!E$28</f>
        <v>0.19318694772300002</v>
      </c>
      <c r="I22" s="93">
        <f>F22+G22+H22</f>
        <v>1.572143850959</v>
      </c>
    </row>
    <row r="23" spans="1:9" ht="11.25">
      <c r="A23" s="112" t="s">
        <v>78</v>
      </c>
      <c r="B23" s="93">
        <f>Données!C$17*Données!C$26</f>
        <v>1.528914</v>
      </c>
      <c r="C23" s="93">
        <v>0</v>
      </c>
      <c r="D23" s="93">
        <f>Données!C$19*Données!C$28</f>
        <v>0.068458511715</v>
      </c>
      <c r="E23" s="93">
        <f>B23+C23+D23</f>
        <v>1.5973725117150002</v>
      </c>
      <c r="F23" s="93">
        <f>Données!C$17*Données!F$26</f>
        <v>1.618884</v>
      </c>
      <c r="G23" s="93">
        <v>0</v>
      </c>
      <c r="H23" s="93">
        <f>Données!C$19*Données!F$28</f>
        <v>0.071781151596</v>
      </c>
      <c r="I23" s="93">
        <f>F23+G23+H23</f>
        <v>1.690665151596</v>
      </c>
    </row>
    <row r="24" spans="1:9" ht="11.25">
      <c r="A24" s="112" t="s">
        <v>92</v>
      </c>
      <c r="B24" s="93">
        <f>Données!D$17*Données!D$26</f>
        <v>0.743273</v>
      </c>
      <c r="C24" s="93">
        <f>Données!D$18*Données!D$27</f>
        <v>0.092908939112</v>
      </c>
      <c r="D24" s="93">
        <v>0</v>
      </c>
      <c r="E24" s="93">
        <f>B24+C24+D24</f>
        <v>0.836181939112</v>
      </c>
      <c r="F24" s="93">
        <f>Données!D$17*Données!G$26</f>
        <v>0.75047</v>
      </c>
      <c r="G24" s="93">
        <f>Données!D$18*Données!G$27</f>
        <v>0.088410337048</v>
      </c>
      <c r="H24" s="93">
        <v>0</v>
      </c>
      <c r="I24" s="93">
        <f>F24+G24+H24</f>
        <v>0.838880337048</v>
      </c>
    </row>
    <row r="25" spans="1:9" ht="11.25">
      <c r="A25" s="112" t="s">
        <v>59</v>
      </c>
      <c r="B25" s="93">
        <f aca="true" t="shared" si="5" ref="B25:I25">B22+B23+B24</f>
        <v>2.272187</v>
      </c>
      <c r="C25" s="93">
        <f t="shared" si="5"/>
        <v>1.5554084238</v>
      </c>
      <c r="D25" s="93">
        <f t="shared" si="5"/>
        <v>0.263457626025</v>
      </c>
      <c r="E25" s="93">
        <f t="shared" si="5"/>
        <v>4.091053049825</v>
      </c>
      <c r="F25" s="93">
        <f t="shared" si="5"/>
        <v>2.369354</v>
      </c>
      <c r="G25" s="93">
        <f t="shared" si="5"/>
        <v>1.4673672402840001</v>
      </c>
      <c r="H25" s="93">
        <f t="shared" si="5"/>
        <v>0.264968099319</v>
      </c>
      <c r="I25" s="93">
        <f t="shared" si="5"/>
        <v>4.101689339603</v>
      </c>
    </row>
    <row r="26" spans="1:9" ht="11.25">
      <c r="A26" s="93"/>
      <c r="B26" s="93"/>
      <c r="C26" s="93"/>
      <c r="D26" s="93"/>
      <c r="E26" s="93"/>
      <c r="F26" s="93"/>
      <c r="G26" s="93"/>
      <c r="H26" s="93"/>
      <c r="I26" s="93"/>
    </row>
    <row r="27" spans="1:9" ht="11.25">
      <c r="A27" s="116" t="s">
        <v>129</v>
      </c>
      <c r="B27" s="116"/>
      <c r="C27" s="116"/>
      <c r="D27" s="116"/>
      <c r="E27" s="116"/>
      <c r="F27" s="116"/>
      <c r="G27" s="116"/>
      <c r="H27" s="116"/>
      <c r="I27" s="93"/>
    </row>
    <row r="28" spans="1:9" ht="11.25">
      <c r="A28" s="112"/>
      <c r="B28" s="114"/>
      <c r="C28" s="115" t="s">
        <v>8</v>
      </c>
      <c r="D28" s="114"/>
      <c r="E28" s="114"/>
      <c r="F28" s="114"/>
      <c r="G28" s="115" t="s">
        <v>9</v>
      </c>
      <c r="H28" s="114"/>
      <c r="I28" s="93"/>
    </row>
    <row r="29" spans="1:9" ht="11.25">
      <c r="A29" s="117"/>
      <c r="B29" s="114" t="s">
        <v>67</v>
      </c>
      <c r="C29" s="114" t="s">
        <v>51</v>
      </c>
      <c r="D29" s="114" t="s">
        <v>52</v>
      </c>
      <c r="E29" s="114" t="s">
        <v>59</v>
      </c>
      <c r="F29" s="114" t="s">
        <v>67</v>
      </c>
      <c r="G29" s="114" t="s">
        <v>51</v>
      </c>
      <c r="H29" s="114" t="s">
        <v>52</v>
      </c>
      <c r="I29" s="114" t="s">
        <v>59</v>
      </c>
    </row>
    <row r="30" spans="1:9" ht="11.25">
      <c r="A30" s="112" t="s">
        <v>13</v>
      </c>
      <c r="B30" s="93">
        <f>E10/E4</f>
        <v>0.5860256509694959</v>
      </c>
      <c r="C30" s="93">
        <f>E16/E4</f>
        <v>0.2479337792730367</v>
      </c>
      <c r="D30" s="93">
        <f>E22/E4</f>
        <v>0.1660405697574675</v>
      </c>
      <c r="E30" s="93">
        <f>B30+C30+D30</f>
        <v>1</v>
      </c>
      <c r="F30" s="93">
        <f>I10/I4</f>
        <v>0.622865114419019</v>
      </c>
      <c r="G30" s="93">
        <f>I16/I4</f>
        <v>0.22932895563994501</v>
      </c>
      <c r="H30" s="93">
        <f>I22/I4</f>
        <v>0.14780592994103608</v>
      </c>
      <c r="I30" s="93">
        <f>F30+G30+H30</f>
        <v>1.0000000000000002</v>
      </c>
    </row>
    <row r="31" spans="1:9" ht="11.25">
      <c r="A31" s="112" t="s">
        <v>78</v>
      </c>
      <c r="B31" s="93">
        <f>E11/E5</f>
        <v>0.6242938660598643</v>
      </c>
      <c r="C31" s="93">
        <f>E17/E5</f>
        <v>0.18126172756441183</v>
      </c>
      <c r="D31" s="93">
        <f>E23/E5</f>
        <v>0.1944444063757238</v>
      </c>
      <c r="E31" s="93">
        <f>B31+C31+D31</f>
        <v>0.9999999999999999</v>
      </c>
      <c r="F31" s="93">
        <f>I11/I5</f>
        <v>0.6172020649754442</v>
      </c>
      <c r="G31" s="93">
        <f>I17/I5</f>
        <v>0.18176976330902403</v>
      </c>
      <c r="H31" s="93">
        <f>I23/I5</f>
        <v>0.20102817171553178</v>
      </c>
      <c r="I31" s="93">
        <f>F31+G31+H31</f>
        <v>1</v>
      </c>
    </row>
    <row r="32" spans="1:9" ht="11.25">
      <c r="A32" s="112" t="s">
        <v>92</v>
      </c>
      <c r="B32" s="93">
        <f>E12/E6</f>
        <v>0.667519327027113</v>
      </c>
      <c r="C32" s="93">
        <f>E18/E6</f>
        <v>0.10230156181077678</v>
      </c>
      <c r="D32" s="93">
        <f>E24/E6</f>
        <v>0.23017911116211032</v>
      </c>
      <c r="E32" s="93">
        <f>B32+C32+D32</f>
        <v>1</v>
      </c>
      <c r="F32" s="93">
        <f>I12/I6</f>
        <v>0.6732856694446984</v>
      </c>
      <c r="G32" s="93">
        <f>I18/I6</f>
        <v>0.09968387083599305</v>
      </c>
      <c r="H32" s="93">
        <f>I24/I6</f>
        <v>0.22703045971930857</v>
      </c>
      <c r="I32" s="93">
        <f>F32+G32+H32</f>
        <v>1</v>
      </c>
    </row>
    <row r="33" ht="11.25">
      <c r="A33" s="118"/>
    </row>
  </sheetData>
  <mergeCells count="2">
    <mergeCell ref="A27:H27"/>
    <mergeCell ref="A1:I1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workbookViewId="0" topLeftCell="A1">
      <selection activeCell="J31" sqref="J31"/>
    </sheetView>
  </sheetViews>
  <sheetFormatPr defaultColWidth="11.00390625" defaultRowHeight="12"/>
  <cols>
    <col min="1" max="1" width="14.25390625" style="103" bestFit="1" customWidth="1"/>
    <col min="2" max="2" width="13.25390625" style="41" bestFit="1" customWidth="1"/>
    <col min="3" max="3" width="13.125" style="41" bestFit="1" customWidth="1"/>
    <col min="4" max="4" width="14.25390625" style="41" bestFit="1" customWidth="1"/>
    <col min="5" max="5" width="4.875" style="41" bestFit="1" customWidth="1"/>
    <col min="6" max="6" width="13.25390625" style="41" bestFit="1" customWidth="1"/>
    <col min="7" max="7" width="13.125" style="41" bestFit="1" customWidth="1"/>
    <col min="8" max="8" width="14.25390625" style="41" bestFit="1" customWidth="1"/>
    <col min="9" max="9" width="4.875" style="41" bestFit="1" customWidth="1"/>
    <col min="10" max="11" width="18.375" style="41" bestFit="1" customWidth="1"/>
    <col min="12" max="12" width="10.125" style="41" bestFit="1" customWidth="1"/>
    <col min="13" max="15" width="18.375" style="41" bestFit="1" customWidth="1"/>
    <col min="16" max="16" width="10.125" style="41" bestFit="1" customWidth="1"/>
    <col min="17" max="16384" width="11.375" style="41" customWidth="1"/>
  </cols>
  <sheetData>
    <row r="1" spans="1:9" ht="11.25">
      <c r="A1" s="77" t="s">
        <v>102</v>
      </c>
      <c r="B1" s="77"/>
      <c r="C1" s="77"/>
      <c r="D1" s="77"/>
      <c r="E1" s="77"/>
      <c r="F1" s="77"/>
      <c r="G1" s="77"/>
      <c r="H1" s="77"/>
      <c r="I1" s="77"/>
    </row>
    <row r="2" spans="1:9" ht="11.25">
      <c r="A2" s="109"/>
      <c r="B2" s="110"/>
      <c r="C2" s="111" t="s">
        <v>8</v>
      </c>
      <c r="D2" s="110"/>
      <c r="E2" s="110"/>
      <c r="F2" s="110"/>
      <c r="G2" s="111" t="s">
        <v>9</v>
      </c>
      <c r="H2" s="110"/>
      <c r="I2" s="110"/>
    </row>
    <row r="3" spans="1:9" ht="11.25">
      <c r="A3" s="109"/>
      <c r="B3" s="110" t="s">
        <v>16</v>
      </c>
      <c r="C3" s="110" t="s">
        <v>104</v>
      </c>
      <c r="D3" s="110" t="s">
        <v>80</v>
      </c>
      <c r="E3" s="110" t="s">
        <v>59</v>
      </c>
      <c r="F3" s="110" t="s">
        <v>16</v>
      </c>
      <c r="G3" s="110" t="s">
        <v>104</v>
      </c>
      <c r="H3" s="110" t="s">
        <v>80</v>
      </c>
      <c r="I3" s="110" t="s">
        <v>59</v>
      </c>
    </row>
    <row r="4" spans="1:10" ht="11.25">
      <c r="A4" s="112" t="s">
        <v>17</v>
      </c>
      <c r="B4" s="119">
        <v>0</v>
      </c>
      <c r="C4" s="119">
        <v>7.4625</v>
      </c>
      <c r="D4" s="119">
        <v>2.52</v>
      </c>
      <c r="E4" s="119">
        <v>9.9825</v>
      </c>
      <c r="F4" s="119">
        <v>0</v>
      </c>
      <c r="G4" s="119">
        <v>7.666453</v>
      </c>
      <c r="H4" s="119">
        <v>2.507565</v>
      </c>
      <c r="I4" s="119">
        <v>10.174019</v>
      </c>
      <c r="J4" s="87"/>
    </row>
    <row r="5" spans="1:10" ht="11.25">
      <c r="A5" s="112" t="s">
        <v>126</v>
      </c>
      <c r="B5" s="119">
        <v>7.102317</v>
      </c>
      <c r="C5" s="119">
        <v>0</v>
      </c>
      <c r="D5" s="119">
        <v>1.112746</v>
      </c>
      <c r="E5" s="119">
        <v>8.215064</v>
      </c>
      <c r="F5" s="119">
        <v>7.27586</v>
      </c>
      <c r="G5" s="119">
        <v>0</v>
      </c>
      <c r="H5" s="119">
        <v>1.139797</v>
      </c>
      <c r="I5" s="119">
        <v>8.415658</v>
      </c>
      <c r="J5" s="87"/>
    </row>
    <row r="6" spans="1:10" ht="11.25">
      <c r="A6" s="112" t="s">
        <v>81</v>
      </c>
      <c r="B6" s="119">
        <v>2.880182</v>
      </c>
      <c r="C6" s="119">
        <v>0.752563</v>
      </c>
      <c r="D6" s="119">
        <v>0</v>
      </c>
      <c r="E6" s="119">
        <v>3.632746</v>
      </c>
      <c r="F6" s="119">
        <v>2.898158</v>
      </c>
      <c r="G6" s="119">
        <v>0.749204</v>
      </c>
      <c r="H6" s="119">
        <v>0</v>
      </c>
      <c r="I6" s="119">
        <v>3.647363</v>
      </c>
      <c r="J6" s="87"/>
    </row>
    <row r="7" spans="1:10" ht="11.25">
      <c r="A7" s="112" t="s">
        <v>59</v>
      </c>
      <c r="B7" s="119">
        <v>9.982503</v>
      </c>
      <c r="C7" s="119">
        <v>8.215063</v>
      </c>
      <c r="D7" s="119">
        <v>3.632746</v>
      </c>
      <c r="E7" s="119">
        <v>21.830313</v>
      </c>
      <c r="F7" s="119">
        <v>10.174021</v>
      </c>
      <c r="G7" s="119">
        <v>8.415657</v>
      </c>
      <c r="H7" s="119">
        <v>3.647362</v>
      </c>
      <c r="I7" s="119">
        <v>22.237041</v>
      </c>
      <c r="J7" s="87"/>
    </row>
    <row r="8" spans="1:10" ht="11.25">
      <c r="A8" s="112"/>
      <c r="B8" s="114"/>
      <c r="C8" s="114"/>
      <c r="D8" s="114"/>
      <c r="E8" s="119"/>
      <c r="F8" s="114"/>
      <c r="G8" s="114"/>
      <c r="H8" s="114"/>
      <c r="I8" s="114"/>
      <c r="J8" s="87"/>
    </row>
    <row r="9" spans="1:10" ht="11.25">
      <c r="A9" s="112"/>
      <c r="B9" s="114" t="s">
        <v>18</v>
      </c>
      <c r="C9" s="114" t="s">
        <v>127</v>
      </c>
      <c r="D9" s="114" t="s">
        <v>82</v>
      </c>
      <c r="E9" s="114" t="s">
        <v>59</v>
      </c>
      <c r="F9" s="114" t="s">
        <v>18</v>
      </c>
      <c r="G9" s="114" t="s">
        <v>127</v>
      </c>
      <c r="H9" s="114" t="s">
        <v>82</v>
      </c>
      <c r="I9" s="114" t="s">
        <v>59</v>
      </c>
      <c r="J9" s="87"/>
    </row>
    <row r="10" spans="1:10" ht="11.25">
      <c r="A10" s="112" t="s">
        <v>19</v>
      </c>
      <c r="B10" s="119">
        <v>0</v>
      </c>
      <c r="C10" s="119">
        <v>4.5</v>
      </c>
      <c r="D10" s="119">
        <v>1.35</v>
      </c>
      <c r="E10" s="119">
        <v>5.85</v>
      </c>
      <c r="F10" s="119">
        <v>0</v>
      </c>
      <c r="G10" s="119">
        <v>4.732131</v>
      </c>
      <c r="H10" s="119">
        <v>1.339091</v>
      </c>
      <c r="I10" s="119">
        <v>6.071223</v>
      </c>
      <c r="J10" s="87"/>
    </row>
    <row r="11" spans="1:10" ht="11.25">
      <c r="A11" s="112" t="s">
        <v>128</v>
      </c>
      <c r="B11" s="119">
        <v>4.734104</v>
      </c>
      <c r="C11" s="119">
        <v>0</v>
      </c>
      <c r="D11" s="119">
        <v>0.394508</v>
      </c>
      <c r="E11" s="119">
        <v>5.128613</v>
      </c>
      <c r="F11" s="119">
        <v>4.793688</v>
      </c>
      <c r="G11" s="119">
        <v>0</v>
      </c>
      <c r="H11" s="119">
        <v>0.398985</v>
      </c>
      <c r="I11" s="119">
        <v>5.192674</v>
      </c>
      <c r="J11" s="87"/>
    </row>
    <row r="12" spans="1:10" ht="11.25">
      <c r="A12" s="112" t="s">
        <v>83</v>
      </c>
      <c r="B12" s="119">
        <v>1.951091</v>
      </c>
      <c r="C12" s="119">
        <v>0.473836</v>
      </c>
      <c r="D12" s="119">
        <v>0</v>
      </c>
      <c r="E12" s="119">
        <v>2.424928</v>
      </c>
      <c r="F12" s="119">
        <v>1.961064</v>
      </c>
      <c r="G12" s="119">
        <v>0.470957</v>
      </c>
      <c r="H12" s="119">
        <v>0</v>
      </c>
      <c r="I12" s="119">
        <v>2.432022</v>
      </c>
      <c r="J12" s="87"/>
    </row>
    <row r="13" spans="1:10" ht="11.25">
      <c r="A13" s="112" t="s">
        <v>59</v>
      </c>
      <c r="B13" s="119">
        <v>6.685196</v>
      </c>
      <c r="C13" s="119">
        <v>4.973836</v>
      </c>
      <c r="D13" s="119">
        <v>1.744508</v>
      </c>
      <c r="E13" s="119">
        <v>13.403543</v>
      </c>
      <c r="F13" s="119">
        <v>6.754753</v>
      </c>
      <c r="G13" s="119">
        <v>5.203088</v>
      </c>
      <c r="H13" s="119">
        <v>1.738077</v>
      </c>
      <c r="I13" s="119">
        <v>13.695921</v>
      </c>
      <c r="J13" s="87"/>
    </row>
    <row r="14" spans="1:10" ht="11.25">
      <c r="A14" s="112"/>
      <c r="B14" s="114"/>
      <c r="C14" s="114"/>
      <c r="D14" s="114"/>
      <c r="E14" s="119"/>
      <c r="F14" s="114"/>
      <c r="G14" s="114"/>
      <c r="H14" s="114"/>
      <c r="I14" s="114"/>
      <c r="J14" s="87"/>
    </row>
    <row r="15" spans="1:10" ht="11.25">
      <c r="A15" s="112"/>
      <c r="B15" s="114" t="s">
        <v>20</v>
      </c>
      <c r="C15" s="114" t="s">
        <v>90</v>
      </c>
      <c r="D15" s="114" t="s">
        <v>84</v>
      </c>
      <c r="E15" s="114" t="s">
        <v>59</v>
      </c>
      <c r="F15" s="114" t="s">
        <v>20</v>
      </c>
      <c r="G15" s="114" t="s">
        <v>90</v>
      </c>
      <c r="H15" s="114" t="s">
        <v>84</v>
      </c>
      <c r="I15" s="114" t="s">
        <v>59</v>
      </c>
      <c r="J15" s="87"/>
    </row>
    <row r="16" spans="1:11" ht="11.25">
      <c r="A16" s="112" t="s">
        <v>159</v>
      </c>
      <c r="B16" s="119">
        <v>0</v>
      </c>
      <c r="C16" s="119">
        <v>1.5</v>
      </c>
      <c r="D16" s="119">
        <v>0.975</v>
      </c>
      <c r="E16" s="119">
        <v>2.475</v>
      </c>
      <c r="F16" s="119">
        <v>0</v>
      </c>
      <c r="G16" s="119">
        <v>1.51389</v>
      </c>
      <c r="H16" s="119">
        <v>0.974338</v>
      </c>
      <c r="I16" s="119">
        <v>2.488228</v>
      </c>
      <c r="J16" s="81"/>
      <c r="K16" s="104"/>
    </row>
    <row r="17" spans="1:11" ht="11.25">
      <c r="A17" s="112" t="s">
        <v>91</v>
      </c>
      <c r="B17" s="119">
        <v>0.839298</v>
      </c>
      <c r="C17" s="119">
        <v>0</v>
      </c>
      <c r="D17" s="119">
        <v>0.649779</v>
      </c>
      <c r="E17" s="119">
        <v>1.489077</v>
      </c>
      <c r="F17" s="119">
        <v>0.863287</v>
      </c>
      <c r="G17" s="119">
        <v>0</v>
      </c>
      <c r="H17" s="119">
        <v>0.668678</v>
      </c>
      <c r="I17" s="119">
        <v>1.531966</v>
      </c>
      <c r="J17" s="81"/>
      <c r="K17" s="104"/>
    </row>
    <row r="18" spans="1:11" ht="11.25">
      <c r="A18" s="112" t="s">
        <v>93</v>
      </c>
      <c r="B18" s="119">
        <v>0.185818</v>
      </c>
      <c r="C18" s="119">
        <v>0.185818</v>
      </c>
      <c r="D18" s="119">
        <v>0</v>
      </c>
      <c r="E18" s="119">
        <v>0.371636</v>
      </c>
      <c r="F18" s="119">
        <v>0.186623</v>
      </c>
      <c r="G18" s="119">
        <v>0.187177</v>
      </c>
      <c r="H18" s="119">
        <v>0</v>
      </c>
      <c r="I18" s="119">
        <v>0.3738</v>
      </c>
      <c r="J18" s="81"/>
      <c r="K18" s="104"/>
    </row>
    <row r="19" spans="1:11" ht="11.25">
      <c r="A19" s="112" t="s">
        <v>59</v>
      </c>
      <c r="B19" s="119">
        <v>1.025116</v>
      </c>
      <c r="C19" s="119">
        <v>1.685818</v>
      </c>
      <c r="D19" s="119">
        <v>1.624779</v>
      </c>
      <c r="E19" s="119">
        <v>4.335713</v>
      </c>
      <c r="F19" s="119">
        <v>1.04991</v>
      </c>
      <c r="G19" s="119">
        <v>1.701067</v>
      </c>
      <c r="H19" s="119">
        <v>1.643016</v>
      </c>
      <c r="I19" s="119">
        <v>4.393995</v>
      </c>
      <c r="J19" s="81"/>
      <c r="K19" s="104"/>
    </row>
    <row r="20" spans="1:10" ht="11.25">
      <c r="A20" s="112"/>
      <c r="B20" s="114"/>
      <c r="C20" s="114"/>
      <c r="D20" s="114"/>
      <c r="E20" s="119"/>
      <c r="F20" s="114"/>
      <c r="G20" s="114"/>
      <c r="H20" s="114"/>
      <c r="I20" s="114"/>
      <c r="J20" s="87"/>
    </row>
    <row r="21" spans="1:10" ht="11.25">
      <c r="A21" s="112"/>
      <c r="B21" s="114" t="s">
        <v>14</v>
      </c>
      <c r="C21" s="114" t="s">
        <v>79</v>
      </c>
      <c r="D21" s="114" t="s">
        <v>160</v>
      </c>
      <c r="E21" s="114" t="s">
        <v>59</v>
      </c>
      <c r="F21" s="114" t="s">
        <v>14</v>
      </c>
      <c r="G21" s="114" t="s">
        <v>79</v>
      </c>
      <c r="H21" s="114" t="s">
        <v>160</v>
      </c>
      <c r="I21" s="114" t="s">
        <v>59</v>
      </c>
      <c r="J21" s="87"/>
    </row>
    <row r="22" spans="1:10" ht="11.25">
      <c r="A22" s="112" t="s">
        <v>15</v>
      </c>
      <c r="B22" s="119">
        <v>0</v>
      </c>
      <c r="C22" s="119">
        <v>1.4625</v>
      </c>
      <c r="D22" s="119">
        <v>0.194999</v>
      </c>
      <c r="E22" s="119">
        <v>1.6575</v>
      </c>
      <c r="F22" s="119">
        <v>0</v>
      </c>
      <c r="G22" s="119">
        <v>1.420432</v>
      </c>
      <c r="H22" s="119">
        <v>0.194135</v>
      </c>
      <c r="I22" s="119">
        <v>1.614567</v>
      </c>
      <c r="J22" s="87"/>
    </row>
    <row r="23" spans="1:10" ht="11.25">
      <c r="A23" s="112" t="s">
        <v>103</v>
      </c>
      <c r="B23" s="119">
        <v>1.528914</v>
      </c>
      <c r="C23" s="119">
        <v>0</v>
      </c>
      <c r="D23" s="119">
        <v>0.068458</v>
      </c>
      <c r="E23" s="119">
        <v>1.597373</v>
      </c>
      <c r="F23" s="119">
        <v>1.618884</v>
      </c>
      <c r="G23" s="119">
        <v>0</v>
      </c>
      <c r="H23" s="119">
        <v>0.072133</v>
      </c>
      <c r="I23" s="119">
        <v>1.691018</v>
      </c>
      <c r="J23" s="87"/>
    </row>
    <row r="24" spans="1:10" ht="11.25">
      <c r="A24" s="112" t="s">
        <v>135</v>
      </c>
      <c r="B24" s="119">
        <v>0.743273</v>
      </c>
      <c r="C24" s="119">
        <v>0.092909</v>
      </c>
      <c r="D24" s="119">
        <v>0</v>
      </c>
      <c r="E24" s="119">
        <v>0.836182</v>
      </c>
      <c r="F24" s="119">
        <v>0.75047</v>
      </c>
      <c r="G24" s="119">
        <v>0.091069</v>
      </c>
      <c r="H24" s="119">
        <v>0</v>
      </c>
      <c r="I24" s="119">
        <v>0.84154</v>
      </c>
      <c r="J24" s="87"/>
    </row>
    <row r="25" spans="1:10" ht="11.25">
      <c r="A25" s="112" t="s">
        <v>59</v>
      </c>
      <c r="B25" s="119">
        <v>2.272187</v>
      </c>
      <c r="C25" s="119">
        <v>1.555409</v>
      </c>
      <c r="D25" s="119">
        <v>0.263458</v>
      </c>
      <c r="E25" s="119">
        <v>4.091055</v>
      </c>
      <c r="F25" s="119">
        <v>2.369355</v>
      </c>
      <c r="G25" s="119">
        <v>1.511502</v>
      </c>
      <c r="H25" s="119">
        <v>0.266268</v>
      </c>
      <c r="I25" s="119">
        <v>4.147126</v>
      </c>
      <c r="J25" s="87"/>
    </row>
    <row r="26" spans="1:10" ht="11.25">
      <c r="A26" s="112"/>
      <c r="B26" s="114"/>
      <c r="C26" s="114"/>
      <c r="D26" s="114"/>
      <c r="E26" s="114"/>
      <c r="F26" s="114"/>
      <c r="G26" s="114"/>
      <c r="H26" s="114"/>
      <c r="I26" s="114"/>
      <c r="J26" s="87"/>
    </row>
    <row r="27" spans="1:10" ht="11.25">
      <c r="A27" s="116" t="s">
        <v>66</v>
      </c>
      <c r="B27" s="116"/>
      <c r="C27" s="116"/>
      <c r="D27" s="116"/>
      <c r="E27" s="116"/>
      <c r="F27" s="116"/>
      <c r="G27" s="116"/>
      <c r="H27" s="116"/>
      <c r="I27" s="93"/>
      <c r="J27" s="87"/>
    </row>
    <row r="28" spans="1:10" ht="11.25">
      <c r="A28" s="120"/>
      <c r="B28" s="120"/>
      <c r="C28" s="115" t="s">
        <v>8</v>
      </c>
      <c r="D28" s="120"/>
      <c r="E28" s="120"/>
      <c r="F28" s="120"/>
      <c r="G28" s="115" t="s">
        <v>9</v>
      </c>
      <c r="H28" s="120"/>
      <c r="I28" s="93"/>
      <c r="J28" s="87"/>
    </row>
    <row r="29" spans="1:10" ht="11.25">
      <c r="A29" s="112"/>
      <c r="B29" s="114" t="s">
        <v>16</v>
      </c>
      <c r="C29" s="114" t="s">
        <v>104</v>
      </c>
      <c r="D29" s="114" t="s">
        <v>80</v>
      </c>
      <c r="E29" s="93"/>
      <c r="F29" s="114" t="s">
        <v>16</v>
      </c>
      <c r="G29" s="114" t="s">
        <v>104</v>
      </c>
      <c r="H29" s="114" t="s">
        <v>80</v>
      </c>
      <c r="I29" s="93"/>
      <c r="J29" s="87"/>
    </row>
    <row r="30" spans="1:10" ht="11.25">
      <c r="A30" s="112" t="s">
        <v>17</v>
      </c>
      <c r="B30" s="93">
        <f aca="true" t="shared" si="0" ref="B30:D33">B4/$E4</f>
        <v>0</v>
      </c>
      <c r="C30" s="93">
        <f>C4/$E4</f>
        <v>0.74755822689707</v>
      </c>
      <c r="D30" s="93">
        <f t="shared" si="0"/>
        <v>0.25244177310293014</v>
      </c>
      <c r="E30" s="93"/>
      <c r="F30" s="93">
        <f aca="true" t="shared" si="1" ref="F30:H33">F4/$I4</f>
        <v>0</v>
      </c>
      <c r="G30" s="93">
        <f t="shared" si="1"/>
        <v>0.7535324044509845</v>
      </c>
      <c r="H30" s="93">
        <f t="shared" si="1"/>
        <v>0.24646749725944095</v>
      </c>
      <c r="I30" s="93"/>
      <c r="J30" s="87"/>
    </row>
    <row r="31" spans="1:10" ht="11.25">
      <c r="A31" s="112" t="s">
        <v>126</v>
      </c>
      <c r="B31" s="93">
        <f t="shared" si="0"/>
        <v>0.8645479816103685</v>
      </c>
      <c r="C31" s="93">
        <f t="shared" si="0"/>
        <v>0</v>
      </c>
      <c r="D31" s="93">
        <f t="shared" si="0"/>
        <v>0.13545189666203453</v>
      </c>
      <c r="E31" s="93"/>
      <c r="F31" s="93">
        <f t="shared" si="1"/>
        <v>0.8645622243679578</v>
      </c>
      <c r="G31" s="93">
        <f t="shared" si="1"/>
        <v>0</v>
      </c>
      <c r="H31" s="93">
        <f t="shared" si="1"/>
        <v>0.13543765680592057</v>
      </c>
      <c r="I31" s="93"/>
      <c r="J31" s="87"/>
    </row>
    <row r="32" spans="1:10" ht="11.25">
      <c r="A32" s="112" t="s">
        <v>81</v>
      </c>
      <c r="B32" s="93">
        <f t="shared" si="0"/>
        <v>0.7928388056858365</v>
      </c>
      <c r="C32" s="93">
        <f t="shared" si="0"/>
        <v>0.20716091904030726</v>
      </c>
      <c r="D32" s="93">
        <f t="shared" si="0"/>
        <v>0</v>
      </c>
      <c r="E32" s="93"/>
      <c r="F32" s="93">
        <f t="shared" si="1"/>
        <v>0.7945899544410578</v>
      </c>
      <c r="G32" s="93">
        <f t="shared" si="1"/>
        <v>0.2054097713882605</v>
      </c>
      <c r="H32" s="93">
        <f t="shared" si="1"/>
        <v>0</v>
      </c>
      <c r="I32" s="93"/>
      <c r="J32" s="87"/>
    </row>
    <row r="33" spans="1:10" ht="11.25">
      <c r="A33" s="112" t="s">
        <v>59</v>
      </c>
      <c r="B33" s="93">
        <f t="shared" si="0"/>
        <v>0.45727713569658845</v>
      </c>
      <c r="C33" s="93">
        <f t="shared" si="0"/>
        <v>0.3763144852755891</v>
      </c>
      <c r="D33" s="93">
        <f t="shared" si="0"/>
        <v>0.16640833321995888</v>
      </c>
      <c r="E33" s="93"/>
      <c r="F33" s="93">
        <f t="shared" si="1"/>
        <v>0.457525846177106</v>
      </c>
      <c r="G33" s="93">
        <f t="shared" si="1"/>
        <v>0.3784521960453281</v>
      </c>
      <c r="H33" s="93">
        <f t="shared" si="1"/>
        <v>0.16402191280755385</v>
      </c>
      <c r="I33" s="93"/>
      <c r="J33" s="87"/>
    </row>
    <row r="34" spans="1:10" ht="11.25">
      <c r="A34" s="112"/>
      <c r="B34" s="114"/>
      <c r="C34" s="87"/>
      <c r="D34" s="114"/>
      <c r="E34" s="114"/>
      <c r="F34" s="114"/>
      <c r="G34" s="87"/>
      <c r="H34" s="114"/>
      <c r="I34" s="114"/>
      <c r="J34" s="87"/>
    </row>
    <row r="35" spans="1:10" ht="11.25">
      <c r="A35" s="112"/>
      <c r="B35" s="114" t="s">
        <v>18</v>
      </c>
      <c r="C35" s="114" t="s">
        <v>127</v>
      </c>
      <c r="D35" s="114" t="s">
        <v>82</v>
      </c>
      <c r="E35" s="93"/>
      <c r="F35" s="114" t="s">
        <v>18</v>
      </c>
      <c r="G35" s="114" t="s">
        <v>127</v>
      </c>
      <c r="H35" s="114" t="s">
        <v>82</v>
      </c>
      <c r="I35" s="93"/>
      <c r="J35" s="87"/>
    </row>
    <row r="36" spans="1:10" ht="11.25">
      <c r="A36" s="112" t="s">
        <v>19</v>
      </c>
      <c r="B36" s="93">
        <f>B10/$E10</f>
        <v>0</v>
      </c>
      <c r="C36" s="93">
        <f>C10/$E10</f>
        <v>0.7692307692307693</v>
      </c>
      <c r="D36" s="93">
        <f>D10/$E10</f>
        <v>0.2307692307692308</v>
      </c>
      <c r="E36" s="93"/>
      <c r="F36" s="93">
        <f>F10/$I10</f>
        <v>0</v>
      </c>
      <c r="G36" s="93">
        <f>G10/$I10</f>
        <v>0.7794362025575408</v>
      </c>
      <c r="H36" s="93">
        <f>H10/$I10</f>
        <v>0.22056363273100002</v>
      </c>
      <c r="I36" s="93"/>
      <c r="J36" s="87"/>
    </row>
    <row r="37" spans="1:10" ht="11.25">
      <c r="A37" s="112" t="s">
        <v>128</v>
      </c>
      <c r="B37" s="93">
        <f aca="true" t="shared" si="2" ref="B37:C39">B11/$E11</f>
        <v>0.9230768630816949</v>
      </c>
      <c r="C37" s="93">
        <f t="shared" si="2"/>
        <v>0</v>
      </c>
      <c r="D37" s="93">
        <f>D11/$E11</f>
        <v>0.0769229419338133</v>
      </c>
      <c r="E37" s="93"/>
      <c r="F37" s="93">
        <f aca="true" t="shared" si="3" ref="F37:H39">F11/$I11</f>
        <v>0.9231636725124667</v>
      </c>
      <c r="G37" s="93">
        <f t="shared" si="3"/>
        <v>0</v>
      </c>
      <c r="H37" s="93">
        <f t="shared" si="3"/>
        <v>0.07683613490852689</v>
      </c>
      <c r="I37" s="93"/>
      <c r="J37" s="87"/>
    </row>
    <row r="38" spans="1:10" ht="11.25">
      <c r="A38" s="112" t="s">
        <v>83</v>
      </c>
      <c r="B38" s="93">
        <f t="shared" si="2"/>
        <v>0.8045974973277557</v>
      </c>
      <c r="C38" s="93">
        <f t="shared" si="2"/>
        <v>0.1954020902888663</v>
      </c>
      <c r="D38" s="93">
        <f>D12/$E12</f>
        <v>0</v>
      </c>
      <c r="E38" s="93"/>
      <c r="F38" s="93">
        <f t="shared" si="3"/>
        <v>0.8063512583356565</v>
      </c>
      <c r="G38" s="93">
        <f t="shared" si="3"/>
        <v>0.19364833048385255</v>
      </c>
      <c r="H38" s="93">
        <f t="shared" si="3"/>
        <v>0</v>
      </c>
      <c r="I38" s="93"/>
      <c r="J38" s="87"/>
    </row>
    <row r="39" spans="1:10" ht="11.25">
      <c r="A39" s="112" t="s">
        <v>59</v>
      </c>
      <c r="B39" s="93">
        <f t="shared" si="2"/>
        <v>0.4987633493621798</v>
      </c>
      <c r="C39" s="93">
        <f t="shared" si="2"/>
        <v>0.3710836754132844</v>
      </c>
      <c r="D39" s="93">
        <f>D13/$E13</f>
        <v>0.1301527514031178</v>
      </c>
      <c r="E39" s="93"/>
      <c r="F39" s="93">
        <f t="shared" si="3"/>
        <v>0.49319450659798636</v>
      </c>
      <c r="G39" s="93">
        <f t="shared" si="3"/>
        <v>0.3799005557932176</v>
      </c>
      <c r="H39" s="93">
        <f t="shared" si="3"/>
        <v>0.12690471856547655</v>
      </c>
      <c r="I39" s="93"/>
      <c r="J39" s="87"/>
    </row>
    <row r="40" spans="1:10" ht="11.25">
      <c r="A40" s="112"/>
      <c r="B40" s="93"/>
      <c r="C40" s="93"/>
      <c r="D40" s="93"/>
      <c r="E40" s="93"/>
      <c r="F40" s="93"/>
      <c r="G40" s="93"/>
      <c r="H40" s="93"/>
      <c r="I40" s="93"/>
      <c r="J40" s="87"/>
    </row>
    <row r="41" spans="1:10" ht="11.25">
      <c r="A41" s="112"/>
      <c r="B41" s="114" t="s">
        <v>20</v>
      </c>
      <c r="C41" s="114" t="s">
        <v>90</v>
      </c>
      <c r="D41" s="114" t="s">
        <v>84</v>
      </c>
      <c r="E41" s="93"/>
      <c r="F41" s="114" t="s">
        <v>20</v>
      </c>
      <c r="G41" s="114" t="s">
        <v>90</v>
      </c>
      <c r="H41" s="114" t="s">
        <v>84</v>
      </c>
      <c r="I41" s="93"/>
      <c r="J41" s="87"/>
    </row>
    <row r="42" spans="1:10" ht="11.25">
      <c r="A42" s="112" t="s">
        <v>159</v>
      </c>
      <c r="B42" s="93">
        <f>B16/$E16</f>
        <v>0</v>
      </c>
      <c r="C42" s="93">
        <f>C16/$E16</f>
        <v>0.6060606060606061</v>
      </c>
      <c r="D42" s="93">
        <f>D16/$E16</f>
        <v>0.3939393939393939</v>
      </c>
      <c r="E42" s="93"/>
      <c r="F42" s="93">
        <f aca="true" t="shared" si="4" ref="F42:H45">F16/$I16</f>
        <v>0</v>
      </c>
      <c r="G42" s="93">
        <f t="shared" si="4"/>
        <v>0.6084209324868943</v>
      </c>
      <c r="H42" s="93">
        <f t="shared" si="4"/>
        <v>0.3915790675131057</v>
      </c>
      <c r="I42" s="93"/>
      <c r="J42" s="87"/>
    </row>
    <row r="43" spans="1:10" ht="11.25">
      <c r="A43" s="112" t="s">
        <v>91</v>
      </c>
      <c r="B43" s="93">
        <f aca="true" t="shared" si="5" ref="B43:D45">B17/$E17</f>
        <v>0.5636364002667424</v>
      </c>
      <c r="C43" s="93">
        <f t="shared" si="5"/>
        <v>0</v>
      </c>
      <c r="D43" s="93">
        <f t="shared" si="5"/>
        <v>0.43636359973325756</v>
      </c>
      <c r="E43" s="93"/>
      <c r="F43" s="93">
        <f t="shared" si="4"/>
        <v>0.563515769932231</v>
      </c>
      <c r="G43" s="93">
        <f t="shared" si="4"/>
        <v>0</v>
      </c>
      <c r="H43" s="93">
        <f t="shared" si="4"/>
        <v>0.436483577311768</v>
      </c>
      <c r="I43" s="93"/>
      <c r="J43" s="87"/>
    </row>
    <row r="44" spans="1:10" ht="11.25">
      <c r="A44" s="112" t="s">
        <v>93</v>
      </c>
      <c r="B44" s="93">
        <f>B18/$E18</f>
        <v>0.5</v>
      </c>
      <c r="C44" s="93">
        <f>C18/$E18</f>
        <v>0.5</v>
      </c>
      <c r="D44" s="93">
        <f t="shared" si="5"/>
        <v>0</v>
      </c>
      <c r="E44" s="93"/>
      <c r="F44" s="93">
        <f t="shared" si="4"/>
        <v>0.499258962011771</v>
      </c>
      <c r="G44" s="93">
        <f t="shared" si="4"/>
        <v>0.500741037988229</v>
      </c>
      <c r="H44" s="93">
        <f t="shared" si="4"/>
        <v>0</v>
      </c>
      <c r="I44" s="93"/>
      <c r="J44" s="87"/>
    </row>
    <row r="45" spans="1:10" ht="11.25">
      <c r="A45" s="112" t="s">
        <v>59</v>
      </c>
      <c r="B45" s="93">
        <f>B19/$E19</f>
        <v>0.23643539136469593</v>
      </c>
      <c r="C45" s="93">
        <f>C19/$E19</f>
        <v>0.3888214003094762</v>
      </c>
      <c r="D45" s="93">
        <f t="shared" si="5"/>
        <v>0.3747432083258278</v>
      </c>
      <c r="E45" s="93"/>
      <c r="F45" s="93">
        <f t="shared" si="4"/>
        <v>0.23894201063041715</v>
      </c>
      <c r="G45" s="93">
        <f t="shared" si="4"/>
        <v>0.38713448695321684</v>
      </c>
      <c r="H45" s="93">
        <f t="shared" si="4"/>
        <v>0.37392304724971237</v>
      </c>
      <c r="I45" s="93"/>
      <c r="J45" s="87"/>
    </row>
    <row r="46" spans="1:10" ht="11.25">
      <c r="A46" s="112"/>
      <c r="B46" s="114"/>
      <c r="C46" s="114"/>
      <c r="D46" s="114"/>
      <c r="E46" s="93"/>
      <c r="F46" s="114"/>
      <c r="G46" s="114"/>
      <c r="H46" s="114"/>
      <c r="I46" s="93"/>
      <c r="J46" s="87"/>
    </row>
    <row r="47" spans="1:10" ht="11.25">
      <c r="A47" s="112"/>
      <c r="B47" s="114" t="s">
        <v>14</v>
      </c>
      <c r="C47" s="114" t="s">
        <v>79</v>
      </c>
      <c r="D47" s="114" t="s">
        <v>160</v>
      </c>
      <c r="E47" s="93"/>
      <c r="F47" s="114" t="s">
        <v>14</v>
      </c>
      <c r="G47" s="114" t="s">
        <v>79</v>
      </c>
      <c r="H47" s="114" t="s">
        <v>160</v>
      </c>
      <c r="I47" s="93"/>
      <c r="J47" s="87"/>
    </row>
    <row r="48" spans="1:10" ht="11.25">
      <c r="A48" s="112" t="s">
        <v>15</v>
      </c>
      <c r="B48" s="93">
        <f>B22/$E22</f>
        <v>0</v>
      </c>
      <c r="C48" s="93">
        <f>C22/$E22</f>
        <v>0.8823529411764706</v>
      </c>
      <c r="D48" s="93">
        <f>D22/$E22</f>
        <v>0.11764645550527904</v>
      </c>
      <c r="E48" s="93"/>
      <c r="F48" s="93">
        <f aca="true" t="shared" si="6" ref="F48:H51">F22/$I22</f>
        <v>0</v>
      </c>
      <c r="G48" s="93">
        <f t="shared" si="6"/>
        <v>0.8797603320271007</v>
      </c>
      <c r="H48" s="93">
        <f t="shared" si="6"/>
        <v>0.12023966797289923</v>
      </c>
      <c r="I48" s="93"/>
      <c r="J48" s="87"/>
    </row>
    <row r="49" spans="1:10" ht="11.25">
      <c r="A49" s="112" t="s">
        <v>103</v>
      </c>
      <c r="B49" s="93">
        <f aca="true" t="shared" si="7" ref="B49:D51">B23/$E23</f>
        <v>0.9571427587670508</v>
      </c>
      <c r="C49" s="93">
        <f t="shared" si="7"/>
        <v>0</v>
      </c>
      <c r="D49" s="93">
        <f t="shared" si="7"/>
        <v>0.04285661520508986</v>
      </c>
      <c r="E49" s="93"/>
      <c r="F49" s="93">
        <f t="shared" si="6"/>
        <v>0.9573428550139621</v>
      </c>
      <c r="G49" s="93">
        <f t="shared" si="6"/>
        <v>0</v>
      </c>
      <c r="H49" s="93">
        <f t="shared" si="6"/>
        <v>0.04265655362627719</v>
      </c>
      <c r="I49" s="93"/>
      <c r="J49" s="87"/>
    </row>
    <row r="50" spans="1:9" ht="11.25">
      <c r="A50" s="109" t="s">
        <v>135</v>
      </c>
      <c r="B50" s="93">
        <f>B24/$E24</f>
        <v>0.8888890217679882</v>
      </c>
      <c r="C50" s="93">
        <f>C24/$E24</f>
        <v>0.1111109782320117</v>
      </c>
      <c r="D50" s="93">
        <f t="shared" si="7"/>
        <v>0</v>
      </c>
      <c r="E50" s="93"/>
      <c r="F50" s="93">
        <f t="shared" si="6"/>
        <v>0.8917817334886042</v>
      </c>
      <c r="G50" s="93">
        <f t="shared" si="6"/>
        <v>0.10821707821375098</v>
      </c>
      <c r="H50" s="93">
        <f t="shared" si="6"/>
        <v>0</v>
      </c>
      <c r="I50" s="85"/>
    </row>
    <row r="51" spans="1:9" ht="11.25">
      <c r="A51" s="109" t="s">
        <v>59</v>
      </c>
      <c r="B51" s="93">
        <f>B25/$E25</f>
        <v>0.5554036794909871</v>
      </c>
      <c r="C51" s="93">
        <f>C25/$E25</f>
        <v>0.38019752851037203</v>
      </c>
      <c r="D51" s="93">
        <f t="shared" si="7"/>
        <v>0.06439854756291472</v>
      </c>
      <c r="E51" s="93"/>
      <c r="F51" s="93">
        <f t="shared" si="6"/>
        <v>0.5713245751395063</v>
      </c>
      <c r="G51" s="93">
        <f t="shared" si="6"/>
        <v>0.3644697556814044</v>
      </c>
      <c r="H51" s="93">
        <f t="shared" si="6"/>
        <v>0.06420542804824353</v>
      </c>
      <c r="I51" s="85"/>
    </row>
    <row r="52" spans="1:9" ht="11.25">
      <c r="A52" s="85"/>
      <c r="B52" s="85"/>
      <c r="C52" s="85"/>
      <c r="D52" s="85"/>
      <c r="E52" s="85"/>
      <c r="F52" s="85"/>
      <c r="G52" s="85"/>
      <c r="H52" s="85"/>
      <c r="I52" s="85"/>
    </row>
    <row r="53" spans="1:9" ht="11.25">
      <c r="A53" s="121" t="s">
        <v>129</v>
      </c>
      <c r="B53" s="121"/>
      <c r="C53" s="121"/>
      <c r="D53" s="121"/>
      <c r="E53" s="121"/>
      <c r="F53" s="121"/>
      <c r="G53" s="121"/>
      <c r="H53" s="121"/>
      <c r="I53" s="85"/>
    </row>
    <row r="54" spans="1:9" ht="11.25">
      <c r="A54" s="109"/>
      <c r="B54" s="110"/>
      <c r="C54" s="110"/>
      <c r="D54" s="110"/>
      <c r="E54" s="110"/>
      <c r="F54" s="110"/>
      <c r="G54" s="110" t="s">
        <v>9</v>
      </c>
      <c r="H54" s="110"/>
      <c r="I54" s="85"/>
    </row>
    <row r="55" spans="1:9" s="78" customFormat="1" ht="11.25">
      <c r="A55" s="110"/>
      <c r="B55" s="110" t="s">
        <v>67</v>
      </c>
      <c r="C55" s="110" t="s">
        <v>51</v>
      </c>
      <c r="D55" s="110" t="s">
        <v>52</v>
      </c>
      <c r="E55" s="110" t="s">
        <v>59</v>
      </c>
      <c r="F55" s="110" t="s">
        <v>67</v>
      </c>
      <c r="G55" s="110" t="s">
        <v>51</v>
      </c>
      <c r="H55" s="110" t="s">
        <v>52</v>
      </c>
      <c r="I55" s="110" t="s">
        <v>59</v>
      </c>
    </row>
    <row r="56" spans="1:9" ht="11.25">
      <c r="A56" s="109" t="s">
        <v>13</v>
      </c>
      <c r="B56" s="93">
        <f>E10/E4</f>
        <v>0.5860255447032306</v>
      </c>
      <c r="C56" s="93">
        <f>E16/E4</f>
        <v>0.24793388429752067</v>
      </c>
      <c r="D56" s="93">
        <f>E22/E4</f>
        <v>0.16604057099924868</v>
      </c>
      <c r="E56" s="93">
        <f>B56+C56+D56</f>
        <v>1</v>
      </c>
      <c r="F56" s="93">
        <f>I10/I4</f>
        <v>0.5967379262806567</v>
      </c>
      <c r="G56" s="93">
        <f>I16/I4</f>
        <v>0.24456687175441683</v>
      </c>
      <c r="H56" s="93">
        <f>I22/I4</f>
        <v>0.15869510367535192</v>
      </c>
      <c r="I56" s="93">
        <f>F56+G56+H56</f>
        <v>0.9999999017104254</v>
      </c>
    </row>
    <row r="57" spans="1:9" ht="11.25">
      <c r="A57" s="109" t="s">
        <v>78</v>
      </c>
      <c r="B57" s="93">
        <f>E11/E5</f>
        <v>0.6242937364821504</v>
      </c>
      <c r="C57" s="93">
        <f>E17/E5</f>
        <v>0.18126176497225097</v>
      </c>
      <c r="D57" s="93">
        <f>E23/E5</f>
        <v>0.19444437681800167</v>
      </c>
      <c r="E57" s="93">
        <f>B57+C57+D57</f>
        <v>0.999999878272403</v>
      </c>
      <c r="F57" s="93">
        <f>I11/I5</f>
        <v>0.6170253116274449</v>
      </c>
      <c r="G57" s="93">
        <f>I17/I5</f>
        <v>0.18203757804796725</v>
      </c>
      <c r="H57" s="93">
        <f>I23/I5</f>
        <v>0.20093711032458778</v>
      </c>
      <c r="I57" s="93">
        <f>F57+G57+H57</f>
        <v>1</v>
      </c>
    </row>
    <row r="58" spans="1:9" ht="11.25">
      <c r="A58" s="109" t="s">
        <v>92</v>
      </c>
      <c r="B58" s="93">
        <f>E12/E6</f>
        <v>0.6675192815572573</v>
      </c>
      <c r="C58" s="93">
        <f>E18/E6</f>
        <v>0.10230167482119587</v>
      </c>
      <c r="D58" s="93">
        <f>E24/E6</f>
        <v>0.2301790436215469</v>
      </c>
      <c r="E58" s="93">
        <f>B58+C58+D58</f>
        <v>1</v>
      </c>
      <c r="F58" s="93">
        <f>I12/I6</f>
        <v>0.666789129571145</v>
      </c>
      <c r="G58" s="93">
        <f>I18/I6</f>
        <v>0.10248500080743267</v>
      </c>
      <c r="H58" s="93">
        <f>I24/I6</f>
        <v>0.2307255954507407</v>
      </c>
      <c r="I58" s="93">
        <f>F58+G58+H58</f>
        <v>0.9999997258293184</v>
      </c>
    </row>
    <row r="59" spans="1:9" ht="11.25">
      <c r="A59" s="103" t="s">
        <v>3</v>
      </c>
      <c r="B59" s="93">
        <f>E13/E7</f>
        <v>0.6139876693476636</v>
      </c>
      <c r="C59" s="93">
        <f>E19/E7</f>
        <v>0.19860974966323205</v>
      </c>
      <c r="D59" s="93">
        <f>E25/E7</f>
        <v>0.18740248937337728</v>
      </c>
      <c r="E59" s="93">
        <f>B59+C59+D59</f>
        <v>0.999999908384273</v>
      </c>
      <c r="F59" s="93">
        <f>I13/I7</f>
        <v>0.6159057313425829</v>
      </c>
      <c r="G59" s="93">
        <f>I19/I7</f>
        <v>0.19759800775651762</v>
      </c>
      <c r="H59" s="93">
        <f>I25/I7</f>
        <v>0.1864963058709115</v>
      </c>
      <c r="I59" s="93">
        <f>F59+G59+H59</f>
        <v>1.000000044970012</v>
      </c>
    </row>
    <row r="62" ht="11.25">
      <c r="A62" s="109"/>
    </row>
    <row r="63" ht="11.25">
      <c r="A63" s="109"/>
    </row>
    <row r="64" ht="11.25">
      <c r="A64" s="109"/>
    </row>
  </sheetData>
  <mergeCells count="3">
    <mergeCell ref="A1:I1"/>
    <mergeCell ref="A27:H27"/>
    <mergeCell ref="A53:H5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Lagado</dc:creator>
  <cp:keywords/>
  <dc:description/>
  <cp:lastModifiedBy>Campus Centre</cp:lastModifiedBy>
  <cp:lastPrinted>2003-06-14T21:20:02Z</cp:lastPrinted>
  <dcterms:created xsi:type="dcterms:W3CDTF">2001-04-12T15:56:19Z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